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Volumes/Productos/Productos/MMT30 Series/Hojas de trabajo/"/>
    </mc:Choice>
  </mc:AlternateContent>
  <xr:revisionPtr revIDLastSave="0" documentId="13_ncr:1_{E43E56FA-336D-FE4B-B1F0-0D40A10FF734}" xr6:coauthVersionLast="45" xr6:coauthVersionMax="45" xr10:uidLastSave="{00000000-0000-0000-0000-000000000000}"/>
  <bookViews>
    <workbookView xWindow="1220" yWindow="460" windowWidth="27580" windowHeight="16220" tabRatio="6" xr2:uid="{00000000-000D-0000-FFFF-FFFF00000000}"/>
  </bookViews>
  <sheets>
    <sheet name="MMT31" sheetId="9"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59" i="9" l="1"/>
  <c r="I158" i="9"/>
  <c r="I173" i="9"/>
  <c r="I172" i="9"/>
  <c r="I181" i="9" l="1"/>
  <c r="I182" i="9"/>
  <c r="F127" i="9" l="1"/>
  <c r="E127" i="9"/>
  <c r="F126" i="9"/>
  <c r="E126" i="9"/>
  <c r="F125" i="9"/>
  <c r="E125" i="9"/>
  <c r="F124" i="9"/>
  <c r="E124" i="9"/>
  <c r="I170" i="9" l="1"/>
  <c r="I156" i="9"/>
  <c r="I83" i="9" l="1"/>
  <c r="H83" i="9"/>
  <c r="H73" i="9"/>
  <c r="F73" i="9"/>
  <c r="H72" i="9"/>
  <c r="F72" i="9"/>
  <c r="H71" i="9"/>
  <c r="F71" i="9"/>
  <c r="H70" i="9"/>
  <c r="F70" i="9"/>
  <c r="H69" i="9"/>
  <c r="F69" i="9"/>
  <c r="H55" i="9"/>
  <c r="H54" i="9"/>
  <c r="H53" i="9"/>
  <c r="H52" i="9"/>
  <c r="H51" i="9"/>
  <c r="F55" i="9"/>
  <c r="F54" i="9"/>
  <c r="F53" i="9"/>
  <c r="F52" i="9"/>
  <c r="F51" i="9"/>
  <c r="F128" i="9" l="1"/>
  <c r="E128" i="9"/>
  <c r="I174" i="9"/>
  <c r="I183" i="9"/>
  <c r="I171" i="9"/>
  <c r="I165" i="9"/>
  <c r="I164" i="9"/>
  <c r="I160" i="9"/>
  <c r="I157" i="9"/>
  <c r="I151" i="9"/>
  <c r="I150" i="9"/>
  <c r="F134" i="9"/>
  <c r="G56" i="9"/>
  <c r="I180" i="9" l="1"/>
  <c r="H56" i="9"/>
  <c r="G134" i="9"/>
  <c r="G135" i="9"/>
  <c r="F135" i="9"/>
  <c r="I193" i="9" l="1"/>
  <c r="H214" i="9"/>
  <c r="I178" i="9" l="1"/>
  <c r="H215" i="9" s="1"/>
  <c r="I179" i="9"/>
  <c r="I228" i="9" l="1"/>
  <c r="H226" i="9"/>
  <c r="I222" i="9"/>
  <c r="I220" i="9"/>
  <c r="H219" i="9"/>
  <c r="H221" i="9" s="1"/>
  <c r="H222" i="9" s="1"/>
  <c r="I216" i="9"/>
  <c r="I210" i="9"/>
  <c r="I213" i="9" s="1"/>
  <c r="H209" i="9"/>
  <c r="I200" i="9"/>
  <c r="I192" i="9"/>
  <c r="I190" i="9"/>
  <c r="I184" i="9"/>
  <c r="H114" i="9"/>
  <c r="G114" i="9"/>
  <c r="F114" i="9"/>
  <c r="E114" i="9"/>
  <c r="H100" i="9"/>
  <c r="G100" i="9"/>
  <c r="F100" i="9"/>
  <c r="E100" i="9"/>
  <c r="G74" i="9"/>
  <c r="E74" i="9"/>
  <c r="E56" i="9"/>
  <c r="I196" i="9" l="1"/>
  <c r="I217" i="9"/>
  <c r="I169" i="9"/>
  <c r="I154" i="9"/>
  <c r="I168" i="9"/>
  <c r="I155" i="9"/>
  <c r="H74" i="9"/>
  <c r="F56" i="9"/>
  <c r="I185" i="9" s="1"/>
  <c r="F74" i="9"/>
  <c r="I166" i="9"/>
  <c r="I152" i="9"/>
  <c r="I223" i="9"/>
  <c r="H220" i="9"/>
  <c r="H102" i="9"/>
  <c r="H116" i="9"/>
  <c r="I186" i="9" l="1"/>
  <c r="G136" i="9"/>
  <c r="H212" i="9" s="1"/>
  <c r="H118" i="9"/>
  <c r="F136" i="9"/>
  <c r="H211" i="9" s="1"/>
  <c r="H104" i="9"/>
  <c r="H223" i="9"/>
  <c r="I175" i="9"/>
  <c r="I176" i="9" s="1"/>
  <c r="I161" i="9"/>
  <c r="I162" i="9" s="1"/>
  <c r="H216" i="9"/>
  <c r="I187" i="9" l="1"/>
  <c r="I188" i="9" s="1"/>
  <c r="I201" i="9" s="1"/>
  <c r="H210" i="9"/>
  <c r="H208" i="9" l="1"/>
  <c r="H213" i="9" s="1"/>
  <c r="H217" i="9" s="1"/>
  <c r="H227" i="9"/>
  <c r="H228" i="9" s="1"/>
</calcChain>
</file>

<file path=xl/sharedStrings.xml><?xml version="1.0" encoding="utf-8"?>
<sst xmlns="http://schemas.openxmlformats.org/spreadsheetml/2006/main" count="243" uniqueCount="166">
  <si>
    <t>A (€)</t>
  </si>
  <si>
    <t>AS</t>
  </si>
  <si>
    <t>AT</t>
  </si>
  <si>
    <t>AG</t>
  </si>
  <si>
    <t>Total</t>
  </si>
  <si>
    <t>Radio (RA)</t>
  </si>
  <si>
    <t>E ($)</t>
  </si>
  <si>
    <t>S</t>
  </si>
  <si>
    <t>H</t>
  </si>
  <si>
    <t>EG</t>
  </si>
  <si>
    <r>
      <t>MMT31</t>
    </r>
    <r>
      <rPr>
        <b/>
        <vertAlign val="superscript"/>
        <sz val="26"/>
        <color indexed="10"/>
        <rFont val="Arial"/>
        <family val="2"/>
      </rPr>
      <t>®</t>
    </r>
  </si>
  <si>
    <t>HOJA DE TRABAJO</t>
  </si>
  <si>
    <t>NOTAS: Las casillas que incluyen valores y tienen el fondo amarillo son variables dadas, y deben actualizarse cada año de simulación de acuerdo con la información encontrada en el apartado de información general y en los resultados.</t>
  </si>
  <si>
    <t>Las casillas con fondo blanco marcan valores que deben ser introducidos por el participante.</t>
  </si>
  <si>
    <t>Las casillas en azul son casillas con fórmulas que dan resultados automáticos. La hoja está preparada para proyectar un año 1. Para el resto de años se deben introducir las variables necesarias para que proyecte correctamente resultados.</t>
  </si>
  <si>
    <t>Renta per capita</t>
  </si>
  <si>
    <t>Mercado</t>
  </si>
  <si>
    <t>Renta</t>
  </si>
  <si>
    <r>
      <t>Tipo de cambio</t>
    </r>
    <r>
      <rPr>
        <sz val="10"/>
        <color indexed="8"/>
        <rFont val="Arial"/>
        <family val="2"/>
      </rPr>
      <t xml:space="preserve"> (euros por 1 dólar):</t>
    </r>
  </si>
  <si>
    <t>Coste estándar de producción</t>
  </si>
  <si>
    <t>Producto</t>
  </si>
  <si>
    <t>Coste (€)</t>
  </si>
  <si>
    <t>Variables financieras</t>
  </si>
  <si>
    <t>Préstamos</t>
  </si>
  <si>
    <t>Interés por descubierto (%)</t>
  </si>
  <si>
    <t>Plazo de amortización (años)</t>
  </si>
  <si>
    <t>Tipo de interés (%)</t>
  </si>
  <si>
    <t>Comisión de apertura (%)</t>
  </si>
  <si>
    <t>Comisión de amortización anticipada (%)</t>
  </si>
  <si>
    <t>Inversiones financieras</t>
  </si>
  <si>
    <t>Comisión cancelación (%)</t>
  </si>
  <si>
    <t>DECISIONES DELEGADOS</t>
  </si>
  <si>
    <t xml:space="preserve">   INFORMACIÓN GENERAL</t>
  </si>
  <si>
    <t>Número de delegados</t>
  </si>
  <si>
    <t>Mercado A</t>
  </si>
  <si>
    <t>Mercado E</t>
  </si>
  <si>
    <t>DECISIONES RECURSOS HUMANOS</t>
  </si>
  <si>
    <t>Nº de vendedores por delegado</t>
  </si>
  <si>
    <t>Remuneración de los vendedores</t>
  </si>
  <si>
    <t>Fijo Mercado A (€)</t>
  </si>
  <si>
    <t>Variable Mercado A (%)</t>
  </si>
  <si>
    <t>DECISIONES INVESTIGACIONES</t>
  </si>
  <si>
    <t>Presupuesto total investigaciones (€)</t>
  </si>
  <si>
    <t>Canal</t>
  </si>
  <si>
    <t>P.V.P (€)</t>
  </si>
  <si>
    <t>Margen detallista (€)</t>
  </si>
  <si>
    <t>Lineal (%)</t>
  </si>
  <si>
    <t>Nº promociones</t>
  </si>
  <si>
    <t xml:space="preserve"> Tipo promoción</t>
  </si>
  <si>
    <t>DECISIONES PRODUCTO PROTECTOR SOLAR (S)</t>
  </si>
  <si>
    <t>Comunicación Mercado A</t>
  </si>
  <si>
    <t>Comunicación Mercado E</t>
  </si>
  <si>
    <t>Campaña publicitaria</t>
  </si>
  <si>
    <t>Soporte</t>
  </si>
  <si>
    <t>Red de display y Remarketing (DR)</t>
  </si>
  <si>
    <t>Prensa (PR)</t>
  </si>
  <si>
    <t>Redes sociales (SM)</t>
  </si>
  <si>
    <t>Televisión ( TV)</t>
  </si>
  <si>
    <t xml:space="preserve"> Número de inserciones</t>
  </si>
  <si>
    <t>Presupuesto (€)</t>
  </si>
  <si>
    <t>Presupuesto ($)</t>
  </si>
  <si>
    <t>DECISIONES PRODUCTO CREMA HIDRATANTE (H)</t>
  </si>
  <si>
    <t>Detalle (€)</t>
  </si>
  <si>
    <t>DECISIONES  PRODUCCIÓN</t>
  </si>
  <si>
    <t>Inversión en inmovilizado (€)</t>
  </si>
  <si>
    <t>Uds. en stock del año anterior</t>
  </si>
  <si>
    <t>Producción del año en unidades</t>
  </si>
  <si>
    <t>Total producción disponible en unidades</t>
  </si>
  <si>
    <t>DECISIONES FINANZAS</t>
  </si>
  <si>
    <t>Préstamo que se solicita (€)</t>
  </si>
  <si>
    <t>Préstamos a amortizar anticipadamente (€)</t>
  </si>
  <si>
    <t>Inversiones financieras (€)</t>
  </si>
  <si>
    <t>PREVISIÓN DE VENTAS PRODUCTO PROTECTOR SOLAR (S)</t>
  </si>
  <si>
    <t>Unidades normales vendidas</t>
  </si>
  <si>
    <t>Unidades vendidas en promoción</t>
  </si>
  <si>
    <t>A través de la red</t>
  </si>
  <si>
    <t>Total de unidades vendidas</t>
  </si>
  <si>
    <t>Unidades demandadas de la marca</t>
  </si>
  <si>
    <t>Unidades en stock</t>
  </si>
  <si>
    <t>PREVISIÓN DE VENTAS PRODUCTO CREMA HIDRATANTE (H)</t>
  </si>
  <si>
    <t>PREVISIÓN DE COSTES DE PROMOCIÓN</t>
  </si>
  <si>
    <t>PREVISIÓN DE PRODUCCIÓN</t>
  </si>
  <si>
    <t>Coste estándar de unidad producida</t>
  </si>
  <si>
    <t>Stock de producto terminado al inicio del año (uds.)</t>
  </si>
  <si>
    <t>Unidades producidas</t>
  </si>
  <si>
    <t>Stock de producto terminado al final del año (uds.)</t>
  </si>
  <si>
    <t>PREVISIÓN DE LOGÍSTICA</t>
  </si>
  <si>
    <t>Costes logísticos unitarios</t>
  </si>
  <si>
    <t>CUENTA DE RESULTADOS</t>
  </si>
  <si>
    <t>VENTAS S</t>
  </si>
  <si>
    <t>Ventas totales</t>
  </si>
  <si>
    <t>Costes márgenes detallistas</t>
  </si>
  <si>
    <t>Ingresos netos S</t>
  </si>
  <si>
    <t>COSTE DE VENTAS S</t>
  </si>
  <si>
    <t>Costes directos de producción</t>
  </si>
  <si>
    <t>Gastos de promoción de ventas</t>
  </si>
  <si>
    <t>Costes de empresas mayoristas</t>
  </si>
  <si>
    <t>Costes de transporte fábrica-plataformas</t>
  </si>
  <si>
    <t>Costes de almacenamiento</t>
  </si>
  <si>
    <t>Costes de transporte plataformas-detallistas</t>
  </si>
  <si>
    <t>Aranceles por importación</t>
  </si>
  <si>
    <t>Total coste de ventas S</t>
  </si>
  <si>
    <t>Resultado bruto S</t>
  </si>
  <si>
    <t>VENTAS H</t>
  </si>
  <si>
    <t>Ingresos netos H</t>
  </si>
  <si>
    <t>COSTE DE VENTAS H</t>
  </si>
  <si>
    <t>Total coste de ventas H</t>
  </si>
  <si>
    <t>Resultado bruto H</t>
  </si>
  <si>
    <t>GASTOS GENERALES</t>
  </si>
  <si>
    <t>Gastos amortización</t>
  </si>
  <si>
    <t>Gastos generales de estructura</t>
  </si>
  <si>
    <t>Gastos de I+D</t>
  </si>
  <si>
    <t>Red comercial mercado A</t>
  </si>
  <si>
    <t>Red comercial mercado E</t>
  </si>
  <si>
    <t>Incentivos a la fuerza de ventas</t>
  </si>
  <si>
    <t>Gastos de estudios de investigación</t>
  </si>
  <si>
    <t>Inversión en publicidad S</t>
  </si>
  <si>
    <t>Inversión en publicidad H</t>
  </si>
  <si>
    <t>Total gastos generales</t>
  </si>
  <si>
    <t>Resultado de explotación</t>
  </si>
  <si>
    <t>ACTIVIDAD FINANCIERA</t>
  </si>
  <si>
    <t>Ingresos financieros por inversiones</t>
  </si>
  <si>
    <t>Otros ingresos financieros</t>
  </si>
  <si>
    <t>Gastos financieros de préstamos</t>
  </si>
  <si>
    <t>Gastos financieros por comisiones</t>
  </si>
  <si>
    <t>Gastos financieros por descubierto</t>
  </si>
  <si>
    <t>Otros gastos financieros</t>
  </si>
  <si>
    <t>Resultado de la actividad financiera</t>
  </si>
  <si>
    <t>OTROS INGRESOS/GASTOS</t>
  </si>
  <si>
    <t>Otros ingresos</t>
  </si>
  <si>
    <t>Otros gastos</t>
  </si>
  <si>
    <t>Total otros ingresos/gastos</t>
  </si>
  <si>
    <t>RESULTADO DEL EJERCICIO</t>
  </si>
  <si>
    <t xml:space="preserve"> PREVISIÓN  DE LOS RESULTADOS DE LA EMPRESA</t>
  </si>
  <si>
    <t>BALANCE DE SITUACIÓN DE LA EMPRESA*</t>
  </si>
  <si>
    <t>ACTIVO</t>
  </si>
  <si>
    <t>Diciembre Año 1</t>
  </si>
  <si>
    <t>Enero Año 1</t>
  </si>
  <si>
    <t>Tesorería</t>
  </si>
  <si>
    <t>Existencias</t>
  </si>
  <si>
    <t>Stock producto terminado S</t>
  </si>
  <si>
    <t>Stock producto terminado H</t>
  </si>
  <si>
    <t>Total activo corriente</t>
  </si>
  <si>
    <t>Inmovilizado</t>
  </si>
  <si>
    <t>Amortizaciones</t>
  </si>
  <si>
    <t>Total activo no corriente</t>
  </si>
  <si>
    <t>Total Activo</t>
  </si>
  <si>
    <t>PASIVO</t>
  </si>
  <si>
    <t>Préstamos a corto plazo</t>
  </si>
  <si>
    <t>Total pasivo corriente</t>
  </si>
  <si>
    <t>Préstamos a largo plazo</t>
  </si>
  <si>
    <t>Total pasivo no corriente</t>
  </si>
  <si>
    <t>Total Pasivo</t>
  </si>
  <si>
    <t>PATRIMONIO NETO</t>
  </si>
  <si>
    <t>Capital social</t>
  </si>
  <si>
    <t>Resultados anteriores</t>
  </si>
  <si>
    <t>Resultado del ejercicio</t>
  </si>
  <si>
    <t>Total Patrimonio neto</t>
  </si>
  <si>
    <t>Posición por beneficio acumulado</t>
  </si>
  <si>
    <t>Posición por resultado del ejercicio</t>
  </si>
  <si>
    <t>* Esta plantilla es válida para realizar una previsión de Balance de Situación al final del año 1. Para realizar previsiones de años posteriores, se deben tener en cuenta la situación inicial de dicho Balance en el período a proyectar.</t>
  </si>
  <si>
    <t>Coste de transporte de fábrica a plataforma (€)</t>
  </si>
  <si>
    <t>A</t>
  </si>
  <si>
    <t>E</t>
  </si>
  <si>
    <t>Coste de almacenamiento (€)</t>
  </si>
  <si>
    <t>Coste de transporte de plataforma a detallista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</si>
</sst>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b/>
      <sz val="10"/>
      <name val="Arial"/>
      <family val="2"/>
    </font>
    <font>
      <b/>
      <sz val="26"/>
      <color indexed="10"/>
      <name val="Arial"/>
      <family val="2"/>
    </font>
    <font>
      <b/>
      <vertAlign val="superscript"/>
      <sz val="26"/>
      <color indexed="10"/>
      <name val="Arial"/>
      <family val="2"/>
    </font>
    <font>
      <sz val="12"/>
      <name val="Arial"/>
      <family val="2"/>
    </font>
    <font>
      <b/>
      <sz val="10"/>
      <color indexed="9"/>
      <name val="Arial"/>
      <family val="2"/>
    </font>
    <font>
      <b/>
      <sz val="10"/>
      <color indexed="8"/>
      <name val="Arial"/>
      <family val="2"/>
    </font>
    <font>
      <sz val="10"/>
      <color indexed="8"/>
      <name val="Arial"/>
      <family val="2"/>
    </font>
    <font>
      <sz val="8"/>
      <name val="Arial"/>
      <family val="2"/>
    </font>
    <font>
      <sz val="10"/>
      <color rgb="FFFF0000"/>
      <name val="Arial"/>
      <family val="2"/>
    </font>
    <font>
      <b/>
      <sz val="10"/>
      <color theme="0"/>
      <name val="Arial"/>
      <family val="2"/>
    </font>
    <font>
      <b/>
      <sz val="18"/>
      <name val="Arial"/>
      <family val="2"/>
    </font>
  </fonts>
  <fills count="12">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49"/>
        <bgColor indexed="11"/>
      </patternFill>
    </fill>
    <fill>
      <patternFill patternType="solid">
        <fgColor indexed="11"/>
        <bgColor indexed="49"/>
      </patternFill>
    </fill>
    <fill>
      <patternFill patternType="solid">
        <fgColor indexed="10"/>
        <bgColor indexed="16"/>
      </patternFill>
    </fill>
    <fill>
      <patternFill patternType="solid">
        <fgColor indexed="59"/>
        <bgColor indexed="63"/>
      </patternFill>
    </fill>
    <fill>
      <patternFill patternType="solid">
        <fgColor theme="1"/>
        <bgColor indexed="31"/>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1">
    <xf numFmtId="0" fontId="0" fillId="0" borderId="0" xfId="0"/>
    <xf numFmtId="0" fontId="0" fillId="0" borderId="0" xfId="0" applyFont="1"/>
    <xf numFmtId="0" fontId="2" fillId="0" borderId="0" xfId="0" applyFont="1" applyAlignment="1">
      <alignment horizontal="center"/>
    </xf>
    <xf numFmtId="0" fontId="6" fillId="2" borderId="0" xfId="0" applyFont="1" applyFill="1" applyBorder="1" applyAlignment="1">
      <alignment horizontal="left" vertical="center"/>
    </xf>
    <xf numFmtId="0" fontId="6" fillId="0" borderId="0" xfId="0" applyFont="1" applyBorder="1" applyAlignment="1">
      <alignment horizontal="center" vertical="center"/>
    </xf>
    <xf numFmtId="0" fontId="6" fillId="3" borderId="1" xfId="0" applyFont="1" applyFill="1" applyBorder="1" applyAlignment="1">
      <alignment horizontal="center"/>
    </xf>
    <xf numFmtId="4" fontId="0"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0" fillId="4" borderId="1" xfId="0" applyFont="1" applyFill="1" applyBorder="1" applyAlignment="1">
      <alignment horizontal="right"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Fill="1"/>
    <xf numFmtId="0" fontId="0" fillId="2" borderId="0" xfId="0" applyFont="1" applyFill="1" applyBorder="1"/>
    <xf numFmtId="0" fontId="1" fillId="2" borderId="0" xfId="0" applyFont="1" applyFill="1" applyBorder="1" applyAlignment="1">
      <alignment horizontal="center" vertical="center"/>
    </xf>
    <xf numFmtId="3" fontId="0" fillId="6" borderId="0" xfId="0" applyNumberFormat="1" applyFont="1" applyFill="1" applyBorder="1" applyAlignment="1">
      <alignment horizontal="right" vertical="center"/>
    </xf>
    <xf numFmtId="0" fontId="1" fillId="4" borderId="0" xfId="0" applyFont="1" applyFill="1" applyBorder="1"/>
    <xf numFmtId="3" fontId="1" fillId="6" borderId="0" xfId="0" applyNumberFormat="1" applyFont="1" applyFill="1" applyBorder="1" applyAlignment="1">
      <alignment horizontal="right" vertical="center"/>
    </xf>
    <xf numFmtId="0" fontId="9" fillId="0" borderId="0" xfId="0" applyFont="1"/>
    <xf numFmtId="3" fontId="0"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3" fontId="0" fillId="4" borderId="0" xfId="0" applyNumberFormat="1" applyFont="1" applyFill="1" applyBorder="1" applyAlignment="1">
      <alignment horizontal="right" vertical="center"/>
    </xf>
    <xf numFmtId="0" fontId="4" fillId="0" borderId="0" xfId="0" applyFont="1" applyBorder="1" applyAlignment="1">
      <alignment horizontal="left" vertical="center" wrapText="1"/>
    </xf>
    <xf numFmtId="0" fontId="1" fillId="3" borderId="1" xfId="0" applyFont="1" applyFill="1" applyBorder="1" applyAlignment="1">
      <alignment horizontal="center"/>
    </xf>
    <xf numFmtId="4" fontId="0" fillId="4" borderId="1" xfId="0" applyNumberFormat="1" applyFont="1" applyFill="1" applyBorder="1" applyAlignment="1">
      <alignment horizontal="center" vertical="center"/>
    </xf>
    <xf numFmtId="0" fontId="0" fillId="2" borderId="2" xfId="0" applyFont="1" applyFill="1" applyBorder="1"/>
    <xf numFmtId="0" fontId="0" fillId="2" borderId="3" xfId="0" applyFont="1" applyFill="1" applyBorder="1"/>
    <xf numFmtId="0" fontId="0" fillId="2" borderId="4" xfId="0" applyFont="1" applyFill="1" applyBorder="1"/>
    <xf numFmtId="0" fontId="6" fillId="2" borderId="5" xfId="0" applyFont="1" applyFill="1" applyBorder="1" applyAlignment="1">
      <alignment horizontal="center" vertical="center"/>
    </xf>
    <xf numFmtId="0" fontId="0" fillId="2" borderId="5" xfId="0" applyFont="1" applyFill="1" applyBorder="1"/>
    <xf numFmtId="0" fontId="0" fillId="2" borderId="0" xfId="0" applyFont="1" applyFill="1" applyBorder="1" applyAlignment="1">
      <alignment horizontal="center"/>
    </xf>
    <xf numFmtId="0" fontId="0" fillId="2" borderId="6" xfId="0" applyFont="1" applyFill="1" applyBorder="1"/>
    <xf numFmtId="0" fontId="0" fillId="2" borderId="7" xfId="0" applyFont="1" applyFill="1" applyBorder="1"/>
    <xf numFmtId="0" fontId="0" fillId="2" borderId="8" xfId="0" applyFont="1" applyFill="1" applyBorder="1"/>
    <xf numFmtId="0" fontId="0" fillId="2" borderId="9" xfId="0" applyFont="1" applyFill="1" applyBorder="1"/>
    <xf numFmtId="0" fontId="6" fillId="2" borderId="7" xfId="0" applyFont="1" applyFill="1" applyBorder="1"/>
    <xf numFmtId="0" fontId="7" fillId="2" borderId="8" xfId="0" applyFont="1" applyFill="1" applyBorder="1"/>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0" fillId="2" borderId="2" xfId="0" applyFont="1" applyFill="1" applyBorder="1" applyAlignment="1">
      <alignment horizontal="left" vertical="center"/>
    </xf>
    <xf numFmtId="0" fontId="0" fillId="2" borderId="4" xfId="0" applyFont="1" applyFill="1" applyBorder="1" applyAlignment="1">
      <alignment horizontal="left" vertical="center"/>
    </xf>
    <xf numFmtId="0" fontId="1" fillId="2" borderId="5" xfId="0" applyFont="1" applyFill="1" applyBorder="1" applyAlignment="1">
      <alignment horizontal="center" vertical="center"/>
    </xf>
    <xf numFmtId="0" fontId="0" fillId="3" borderId="0" xfId="0" applyFont="1" applyFill="1" applyBorder="1"/>
    <xf numFmtId="3" fontId="0" fillId="2" borderId="5" xfId="0" applyNumberFormat="1" applyFont="1" applyFill="1" applyBorder="1" applyAlignment="1">
      <alignment horizontal="right" vertical="center"/>
    </xf>
    <xf numFmtId="3" fontId="1" fillId="2" borderId="5" xfId="0" applyNumberFormat="1" applyFont="1" applyFill="1" applyBorder="1" applyAlignment="1">
      <alignment horizontal="right" vertical="center"/>
    </xf>
    <xf numFmtId="0" fontId="7" fillId="4" borderId="0" xfId="0" applyFont="1" applyFill="1" applyBorder="1"/>
    <xf numFmtId="3" fontId="0" fillId="2" borderId="5" xfId="0" applyNumberFormat="1" applyFont="1" applyFill="1" applyBorder="1" applyAlignment="1">
      <alignment horizontal="center" vertical="center"/>
    </xf>
    <xf numFmtId="3" fontId="0" fillId="6" borderId="0" xfId="0" applyNumberFormat="1" applyFont="1" applyFill="1" applyBorder="1"/>
    <xf numFmtId="0" fontId="1" fillId="2" borderId="5" xfId="0" applyFont="1" applyFill="1" applyBorder="1" applyAlignment="1">
      <alignment horizontal="right" vertical="center"/>
    </xf>
    <xf numFmtId="0" fontId="0" fillId="2" borderId="5" xfId="0" applyFont="1" applyFill="1" applyBorder="1" applyAlignment="1">
      <alignment horizontal="left" vertical="center" wrapText="1"/>
    </xf>
    <xf numFmtId="0" fontId="6"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8" fillId="5" borderId="1" xfId="0" applyFont="1" applyFill="1" applyBorder="1" applyAlignment="1">
      <alignment horizontal="center" vertical="center"/>
    </xf>
    <xf numFmtId="3" fontId="0" fillId="6" borderId="1" xfId="0" applyNumberFormat="1" applyFont="1" applyFill="1" applyBorder="1"/>
    <xf numFmtId="3" fontId="0" fillId="5" borderId="1" xfId="0" applyNumberFormat="1" applyFont="1" applyFill="1" applyBorder="1"/>
    <xf numFmtId="0" fontId="1" fillId="7" borderId="13" xfId="0" applyFont="1" applyFill="1" applyBorder="1"/>
    <xf numFmtId="3" fontId="1" fillId="7" borderId="13" xfId="0" applyNumberFormat="1" applyFont="1" applyFill="1" applyBorder="1" applyAlignment="1">
      <alignment horizontal="right" vertical="center"/>
    </xf>
    <xf numFmtId="0" fontId="1" fillId="3" borderId="13" xfId="0" applyFont="1" applyFill="1" applyBorder="1"/>
    <xf numFmtId="3" fontId="1" fillId="6" borderId="13" xfId="0" applyNumberFormat="1" applyFont="1" applyFill="1" applyBorder="1" applyAlignment="1">
      <alignment horizontal="right" vertical="center"/>
    </xf>
    <xf numFmtId="0" fontId="1" fillId="8" borderId="13" xfId="0" applyFont="1" applyFill="1" applyBorder="1"/>
    <xf numFmtId="0" fontId="1" fillId="8" borderId="13" xfId="0" applyFont="1" applyFill="1" applyBorder="1" applyAlignment="1">
      <alignment horizontal="center" vertical="center"/>
    </xf>
    <xf numFmtId="0" fontId="1" fillId="3" borderId="3" xfId="0" applyFont="1" applyFill="1" applyBorder="1"/>
    <xf numFmtId="3" fontId="1" fillId="6" borderId="3" xfId="0" applyNumberFormat="1" applyFont="1" applyFill="1" applyBorder="1" applyAlignment="1">
      <alignment horizontal="right" vertical="center"/>
    </xf>
    <xf numFmtId="0" fontId="0" fillId="7" borderId="13" xfId="0" applyFont="1" applyFill="1" applyBorder="1"/>
    <xf numFmtId="3" fontId="1" fillId="7" borderId="13" xfId="0" applyNumberFormat="1" applyFont="1" applyFill="1" applyBorder="1" applyAlignment="1">
      <alignment horizontal="center" vertical="center"/>
    </xf>
    <xf numFmtId="0" fontId="1" fillId="7" borderId="13" xfId="0" applyFont="1" applyFill="1" applyBorder="1" applyAlignment="1">
      <alignment horizontal="center"/>
    </xf>
    <xf numFmtId="0" fontId="1" fillId="2" borderId="13" xfId="0" applyFont="1" applyFill="1" applyBorder="1"/>
    <xf numFmtId="0" fontId="0" fillId="2" borderId="13" xfId="0" applyFont="1" applyFill="1" applyBorder="1"/>
    <xf numFmtId="3" fontId="0" fillId="7" borderId="13" xfId="0" applyNumberFormat="1" applyFont="1" applyFill="1" applyBorder="1" applyAlignment="1">
      <alignment horizontal="right" vertical="center"/>
    </xf>
    <xf numFmtId="0" fontId="1" fillId="7" borderId="8" xfId="0" applyFont="1" applyFill="1" applyBorder="1"/>
    <xf numFmtId="3" fontId="1" fillId="2" borderId="9" xfId="0" applyNumberFormat="1" applyFont="1" applyFill="1" applyBorder="1" applyAlignment="1">
      <alignment horizontal="right" vertical="center"/>
    </xf>
    <xf numFmtId="0" fontId="1" fillId="7" borderId="8" xfId="0" applyFont="1" applyFill="1" applyBorder="1" applyAlignment="1">
      <alignment horizontal="center" vertical="center"/>
    </xf>
    <xf numFmtId="0" fontId="1" fillId="2" borderId="3" xfId="0" applyFont="1" applyFill="1" applyBorder="1" applyAlignment="1">
      <alignment vertical="center"/>
    </xf>
    <xf numFmtId="0" fontId="0" fillId="3" borderId="3" xfId="0" applyFont="1" applyFill="1" applyBorder="1"/>
    <xf numFmtId="3" fontId="1" fillId="5" borderId="3" xfId="0" applyNumberFormat="1" applyFont="1" applyFill="1" applyBorder="1"/>
    <xf numFmtId="0" fontId="1" fillId="5" borderId="4" xfId="0" applyFont="1" applyFill="1" applyBorder="1" applyAlignment="1">
      <alignment horizontal="right" vertical="center"/>
    </xf>
    <xf numFmtId="0" fontId="0" fillId="3" borderId="8" xfId="0" applyFont="1" applyFill="1" applyBorder="1"/>
    <xf numFmtId="3" fontId="1" fillId="5" borderId="8" xfId="0" applyNumberFormat="1" applyFont="1" applyFill="1" applyBorder="1"/>
    <xf numFmtId="0" fontId="1" fillId="5" borderId="9" xfId="0" applyFont="1" applyFill="1" applyBorder="1" applyAlignment="1">
      <alignment horizontal="right" vertical="center"/>
    </xf>
    <xf numFmtId="0" fontId="0" fillId="4" borderId="0" xfId="0" applyFont="1" applyFill="1" applyBorder="1"/>
    <xf numFmtId="0" fontId="8" fillId="2" borderId="0" xfId="0" applyFont="1" applyFill="1" applyBorder="1"/>
    <xf numFmtId="0" fontId="8" fillId="2" borderId="8" xfId="0" applyFont="1" applyFill="1" applyBorder="1"/>
    <xf numFmtId="3" fontId="0" fillId="5" borderId="1" xfId="0" applyNumberFormat="1" applyFill="1" applyBorder="1" applyAlignment="1">
      <alignment horizontal="center" vertical="center"/>
    </xf>
    <xf numFmtId="3" fontId="0" fillId="6" borderId="1" xfId="0" applyNumberFormat="1" applyFill="1" applyBorder="1" applyAlignment="1">
      <alignment horizontal="right" vertical="center"/>
    </xf>
    <xf numFmtId="3" fontId="0" fillId="6" borderId="1" xfId="0" applyNumberFormat="1" applyFill="1" applyBorder="1" applyAlignment="1">
      <alignment horizontal="center" vertical="center"/>
    </xf>
    <xf numFmtId="3" fontId="0" fillId="6" borderId="1" xfId="0" applyNumberFormat="1" applyFill="1" applyBorder="1" applyAlignment="1">
      <alignment vertical="center"/>
    </xf>
    <xf numFmtId="3" fontId="0" fillId="5" borderId="1" xfId="0" applyNumberFormat="1" applyFill="1" applyBorder="1" applyAlignment="1">
      <alignment horizontal="right" vertical="center"/>
    </xf>
    <xf numFmtId="3" fontId="1" fillId="2" borderId="0" xfId="0" applyNumberFormat="1" applyFont="1" applyFill="1" applyBorder="1" applyAlignment="1">
      <alignment horizontal="center" vertical="center"/>
    </xf>
    <xf numFmtId="3" fontId="1" fillId="2" borderId="0" xfId="0" applyNumberFormat="1" applyFont="1" applyFill="1" applyBorder="1" applyAlignment="1">
      <alignment horizontal="right" vertical="center"/>
    </xf>
    <xf numFmtId="3" fontId="0" fillId="0" borderId="0" xfId="0" applyNumberFormat="1" applyFont="1"/>
    <xf numFmtId="3" fontId="0" fillId="5" borderId="1" xfId="0" applyNumberFormat="1" applyFont="1" applyFill="1" applyBorder="1" applyAlignment="1">
      <alignment vertical="center"/>
    </xf>
    <xf numFmtId="3" fontId="0" fillId="6" borderId="1" xfId="0" applyNumberFormat="1" applyFont="1" applyFill="1" applyBorder="1" applyAlignment="1">
      <alignment vertical="center"/>
    </xf>
    <xf numFmtId="0" fontId="1" fillId="2" borderId="0" xfId="0" applyFont="1" applyFill="1" applyBorder="1" applyAlignment="1">
      <alignment vertical="center"/>
    </xf>
    <xf numFmtId="0" fontId="0" fillId="2" borderId="0" xfId="0" applyFont="1" applyFill="1" applyBorder="1" applyAlignment="1">
      <alignment horizontal="center" vertical="center"/>
    </xf>
    <xf numFmtId="3" fontId="0" fillId="5" borderId="1" xfId="0" applyNumberFormat="1" applyFont="1" applyFill="1" applyBorder="1" applyAlignment="1">
      <alignment horizontal="right" vertical="center"/>
    </xf>
    <xf numFmtId="0" fontId="0" fillId="3" borderId="1" xfId="0" applyFill="1" applyBorder="1" applyAlignment="1">
      <alignment horizontal="center" vertical="center"/>
    </xf>
    <xf numFmtId="4" fontId="0" fillId="4" borderId="1" xfId="0" applyNumberFormat="1" applyFill="1" applyBorder="1" applyAlignment="1">
      <alignment horizontal="center" vertical="center"/>
    </xf>
    <xf numFmtId="0" fontId="0" fillId="2" borderId="6" xfId="0" applyFill="1" applyBorder="1"/>
    <xf numFmtId="0" fontId="0" fillId="2" borderId="0" xfId="0" applyFill="1"/>
    <xf numFmtId="0" fontId="0" fillId="2" borderId="5" xfId="0" applyFill="1" applyBorder="1"/>
    <xf numFmtId="0" fontId="7" fillId="2" borderId="0" xfId="0" applyFont="1" applyFill="1"/>
    <xf numFmtId="0" fontId="0" fillId="2" borderId="5" xfId="0" applyFill="1" applyBorder="1" applyAlignment="1">
      <alignment horizontal="center" vertical="center"/>
    </xf>
    <xf numFmtId="0" fontId="0" fillId="0" borderId="0" xfId="0" applyAlignment="1">
      <alignment horizontal="center" vertical="center"/>
    </xf>
    <xf numFmtId="0" fontId="0" fillId="2" borderId="8" xfId="0" applyFill="1" applyBorder="1"/>
    <xf numFmtId="0" fontId="0" fillId="2" borderId="9" xfId="0" applyFill="1" applyBorder="1"/>
    <xf numFmtId="3" fontId="0" fillId="6" borderId="1" xfId="0" applyNumberFormat="1" applyFill="1" applyBorder="1"/>
    <xf numFmtId="4" fontId="0" fillId="5" borderId="1" xfId="0" applyNumberFormat="1" applyFill="1" applyBorder="1" applyAlignment="1">
      <alignment horizontal="right" vertical="center"/>
    </xf>
    <xf numFmtId="0" fontId="0" fillId="2" borderId="0" xfId="0" applyFont="1" applyFill="1" applyBorder="1" applyAlignment="1">
      <alignment horizontal="center" vertical="center"/>
    </xf>
    <xf numFmtId="4" fontId="0" fillId="4" borderId="1" xfId="0" applyNumberFormat="1" applyFill="1" applyBorder="1" applyAlignment="1">
      <alignment horizontal="right" vertical="center"/>
    </xf>
    <xf numFmtId="0" fontId="1" fillId="3" borderId="1" xfId="0" applyFont="1" applyFill="1" applyBorder="1" applyAlignment="1">
      <alignment horizontal="center" vertical="center"/>
    </xf>
    <xf numFmtId="0" fontId="0" fillId="5" borderId="1" xfId="0" applyFill="1" applyBorder="1" applyAlignment="1">
      <alignment horizontal="center"/>
    </xf>
    <xf numFmtId="0" fontId="0" fillId="3" borderId="1" xfId="0" applyFill="1" applyBorder="1" applyAlignment="1">
      <alignment horizontal="center"/>
    </xf>
    <xf numFmtId="0" fontId="8" fillId="2" borderId="0" xfId="0" applyFont="1" applyFill="1"/>
    <xf numFmtId="3" fontId="0" fillId="4" borderId="1" xfId="0" applyNumberFormat="1" applyFill="1" applyBorder="1" applyAlignment="1">
      <alignment horizontal="right" vertical="center"/>
    </xf>
    <xf numFmtId="0" fontId="0" fillId="2" borderId="2" xfId="0" applyFill="1" applyBorder="1"/>
    <xf numFmtId="0" fontId="0" fillId="2" borderId="3" xfId="0" applyFill="1" applyBorder="1"/>
    <xf numFmtId="0" fontId="0" fillId="2" borderId="4" xfId="0" applyFill="1" applyBorder="1"/>
    <xf numFmtId="0" fontId="0" fillId="3" borderId="0" xfId="0" applyFill="1"/>
    <xf numFmtId="0" fontId="7" fillId="3" borderId="0" xfId="0" applyFont="1" applyFill="1"/>
    <xf numFmtId="0" fontId="1" fillId="4" borderId="0" xfId="0" applyFont="1" applyFill="1"/>
    <xf numFmtId="0" fontId="7" fillId="4" borderId="0" xfId="0" applyFont="1" applyFill="1"/>
    <xf numFmtId="0" fontId="0" fillId="7" borderId="13" xfId="0" applyFill="1" applyBorder="1"/>
    <xf numFmtId="0" fontId="0" fillId="4" borderId="0" xfId="0" applyFill="1"/>
    <xf numFmtId="0" fontId="0" fillId="2" borderId="13" xfId="0" applyFill="1" applyBorder="1"/>
    <xf numFmtId="0" fontId="0" fillId="3" borderId="3" xfId="0" applyFill="1" applyBorder="1"/>
    <xf numFmtId="0" fontId="0" fillId="3" borderId="8" xfId="0" applyFill="1" applyBorder="1"/>
    <xf numFmtId="0" fontId="7" fillId="3" borderId="14" xfId="0" applyFont="1" applyFill="1" applyBorder="1" applyAlignment="1">
      <alignment horizontal="left" vertical="center"/>
    </xf>
    <xf numFmtId="0" fontId="7" fillId="3" borderId="13" xfId="0" applyFont="1" applyFill="1" applyBorder="1" applyAlignment="1">
      <alignment horizontal="left" vertical="center"/>
    </xf>
    <xf numFmtId="0" fontId="7" fillId="3" borderId="15" xfId="0" applyFont="1" applyFill="1" applyBorder="1" applyAlignment="1">
      <alignment horizontal="left" vertical="center"/>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 fillId="3" borderId="2" xfId="0" applyFont="1" applyFill="1" applyBorder="1"/>
    <xf numFmtId="0" fontId="1" fillId="3" borderId="7" xfId="0" applyFont="1" applyFill="1" applyBorder="1"/>
    <xf numFmtId="0" fontId="1" fillId="4" borderId="8" xfId="0" applyFont="1" applyFill="1" applyBorder="1"/>
    <xf numFmtId="3" fontId="0" fillId="6" borderId="0" xfId="0" applyNumberFormat="1" applyFill="1" applyBorder="1" applyAlignment="1">
      <alignment horizontal="right" vertical="center"/>
    </xf>
    <xf numFmtId="0" fontId="10" fillId="11" borderId="0" xfId="0" applyFont="1" applyFill="1" applyAlignment="1">
      <alignment horizontal="left" vertical="center"/>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5" fillId="10" borderId="1" xfId="0" applyFont="1" applyFill="1" applyBorder="1" applyAlignment="1">
      <alignment horizontal="center" vertical="center"/>
    </xf>
    <xf numFmtId="0" fontId="6" fillId="3" borderId="14" xfId="0" applyFont="1" applyFill="1" applyBorder="1" applyAlignment="1">
      <alignment horizontal="left" vertical="center"/>
    </xf>
    <xf numFmtId="0" fontId="6" fillId="3" borderId="13" xfId="0" applyFont="1" applyFill="1" applyBorder="1" applyAlignment="1">
      <alignment horizontal="left" vertical="center"/>
    </xf>
    <xf numFmtId="0" fontId="6" fillId="3" borderId="15" xfId="0" applyFont="1" applyFill="1" applyBorder="1" applyAlignment="1">
      <alignment horizontal="left" vertical="center"/>
    </xf>
    <xf numFmtId="0" fontId="7" fillId="3" borderId="14" xfId="0" applyFont="1" applyFill="1" applyBorder="1" applyAlignment="1">
      <alignment horizontal="left" vertical="center"/>
    </xf>
    <xf numFmtId="0" fontId="7" fillId="3" borderId="13" xfId="0" applyFont="1" applyFill="1" applyBorder="1" applyAlignment="1">
      <alignment horizontal="left" vertical="center"/>
    </xf>
    <xf numFmtId="0" fontId="7" fillId="3" borderId="15" xfId="0" applyFont="1" applyFill="1" applyBorder="1" applyAlignment="1">
      <alignment horizontal="left" vertical="center"/>
    </xf>
    <xf numFmtId="0" fontId="5" fillId="10" borderId="10"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2" xfId="0" applyFont="1" applyFill="1" applyBorder="1" applyAlignment="1">
      <alignment horizontal="center" vertical="center"/>
    </xf>
    <xf numFmtId="0" fontId="7" fillId="3" borderId="1" xfId="0" applyFont="1" applyFill="1" applyBorder="1" applyAlignment="1">
      <alignment horizontal="center" vertical="center"/>
    </xf>
    <xf numFmtId="0" fontId="0" fillId="3" borderId="1" xfId="0" applyFill="1" applyBorder="1" applyAlignment="1">
      <alignment horizontal="left"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0" fillId="2" borderId="0" xfId="0" applyFill="1" applyAlignment="1">
      <alignment horizontal="center" vertic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12" xfId="0" applyFont="1" applyFill="1" applyBorder="1" applyAlignment="1">
      <alignment horizontal="center" vertical="center"/>
    </xf>
    <xf numFmtId="0" fontId="7"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0" fillId="5" borderId="1" xfId="0" applyFill="1" applyBorder="1" applyAlignment="1">
      <alignment horizontal="center" vertical="center"/>
    </xf>
    <xf numFmtId="0" fontId="1" fillId="3" borderId="1" xfId="0" applyFont="1" applyFill="1" applyBorder="1" applyAlignment="1">
      <alignment horizontal="left" vertical="center"/>
    </xf>
    <xf numFmtId="0" fontId="0" fillId="3" borderId="1" xfId="0" applyFont="1" applyFill="1" applyBorder="1" applyAlignment="1">
      <alignment horizont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0" fontId="11" fillId="2" borderId="17" xfId="0" applyFont="1" applyFill="1" applyBorder="1" applyAlignment="1">
      <alignment horizontal="center"/>
    </xf>
    <xf numFmtId="0" fontId="11" fillId="2" borderId="18" xfId="0" applyFont="1" applyFill="1" applyBorder="1" applyAlignment="1">
      <alignment horizontal="center"/>
    </xf>
    <xf numFmtId="0" fontId="11" fillId="2" borderId="19"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vertical="center"/>
    </xf>
    <xf numFmtId="0" fontId="5" fillId="9" borderId="14"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1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mruColors>
      <color rgb="FFFFFD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254000</xdr:colOff>
      <xdr:row>0</xdr:row>
      <xdr:rowOff>0</xdr:rowOff>
    </xdr:from>
    <xdr:to>
      <xdr:col>4</xdr:col>
      <xdr:colOff>0</xdr:colOff>
      <xdr:row>0</xdr:row>
      <xdr:rowOff>495300</xdr:rowOff>
    </xdr:to>
    <xdr:pic>
      <xdr:nvPicPr>
        <xdr:cNvPr id="2" name="Imagen 1">
          <a:extLst>
            <a:ext uri="{FF2B5EF4-FFF2-40B4-BE49-F238E27FC236}">
              <a16:creationId xmlns:a16="http://schemas.microsoft.com/office/drawing/2014/main" id="{AD1CF8C4-4C04-6648-A83E-2C2C4C74EB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0"/>
          <a:ext cx="2527300" cy="495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7EC45-7061-4046-845C-2D87B346EFF9}">
  <dimension ref="B1:M233"/>
  <sheetViews>
    <sheetView showGridLines="0" tabSelected="1" zoomScale="189" zoomScaleNormal="150" zoomScaleSheetLayoutView="150" workbookViewId="0">
      <selection activeCell="A2" sqref="A2"/>
    </sheetView>
  </sheetViews>
  <sheetFormatPr baseColWidth="10" defaultColWidth="11.5" defaultRowHeight="13" x14ac:dyDescent="0.15"/>
  <cols>
    <col min="1" max="1" width="3.6640625" style="1" customWidth="1"/>
    <col min="2" max="2" width="2.33203125" style="1" customWidth="1"/>
    <col min="3" max="3" width="17.83203125" style="1" customWidth="1"/>
    <col min="4" max="4" width="12.6640625" style="1" customWidth="1"/>
    <col min="5" max="6" width="12.83203125" style="1" customWidth="1"/>
    <col min="7" max="7" width="13" style="1" customWidth="1"/>
    <col min="8" max="8" width="14.6640625" style="1" customWidth="1"/>
    <col min="9" max="9" width="13.83203125" style="1" customWidth="1"/>
    <col min="10" max="10" width="14.83203125" style="1" customWidth="1"/>
    <col min="11" max="11" width="3.5" style="1" customWidth="1"/>
    <col min="12" max="12" width="13" style="1" customWidth="1"/>
    <col min="13" max="16384" width="11.5" style="1"/>
  </cols>
  <sheetData>
    <row r="1" spans="2:12" ht="39.75" customHeight="1" x14ac:dyDescent="0.35">
      <c r="I1" s="2" t="s">
        <v>10</v>
      </c>
      <c r="J1" s="2"/>
    </row>
    <row r="2" spans="2:12" ht="14" thickBot="1" x14ac:dyDescent="0.2"/>
    <row r="3" spans="2:12" ht="24" thickBot="1" x14ac:dyDescent="0.3">
      <c r="B3" s="180" t="s">
        <v>11</v>
      </c>
      <c r="C3" s="181"/>
      <c r="D3" s="181"/>
      <c r="E3" s="181"/>
      <c r="F3" s="181"/>
      <c r="G3" s="181"/>
      <c r="H3" s="181"/>
      <c r="I3" s="181"/>
      <c r="J3" s="181"/>
      <c r="K3" s="182"/>
    </row>
    <row r="4" spans="2:12" ht="13.25" customHeight="1" x14ac:dyDescent="0.15"/>
    <row r="5" spans="2:12" ht="28.25" customHeight="1" x14ac:dyDescent="0.15">
      <c r="B5" s="183" t="s">
        <v>12</v>
      </c>
      <c r="C5" s="183"/>
      <c r="D5" s="183"/>
      <c r="E5" s="183"/>
      <c r="F5" s="183"/>
      <c r="G5" s="183"/>
      <c r="H5" s="183"/>
      <c r="I5" s="183"/>
      <c r="J5" s="183"/>
      <c r="K5" s="183"/>
    </row>
    <row r="6" spans="2:12" x14ac:dyDescent="0.15">
      <c r="B6" s="184" t="s">
        <v>13</v>
      </c>
      <c r="C6" s="184"/>
      <c r="D6" s="184"/>
      <c r="E6" s="184"/>
      <c r="F6" s="184"/>
      <c r="G6" s="184"/>
      <c r="H6" s="184"/>
      <c r="I6" s="184"/>
      <c r="J6" s="184"/>
      <c r="K6" s="184"/>
    </row>
    <row r="7" spans="2:12" ht="29.75" customHeight="1" x14ac:dyDescent="0.15">
      <c r="B7" s="183" t="s">
        <v>14</v>
      </c>
      <c r="C7" s="183"/>
      <c r="D7" s="183"/>
      <c r="E7" s="183"/>
      <c r="F7" s="183"/>
      <c r="G7" s="183"/>
      <c r="H7" s="183"/>
      <c r="I7" s="183"/>
      <c r="J7" s="183"/>
      <c r="K7" s="183"/>
    </row>
    <row r="8" spans="2:12" ht="13.25" customHeight="1" x14ac:dyDescent="0.15"/>
    <row r="9" spans="2:12" x14ac:dyDescent="0.15">
      <c r="B9" s="185" t="s">
        <v>32</v>
      </c>
      <c r="C9" s="186"/>
      <c r="D9" s="186"/>
      <c r="E9" s="186"/>
      <c r="F9" s="186"/>
      <c r="G9" s="186"/>
      <c r="H9" s="186"/>
      <c r="I9" s="186"/>
      <c r="J9" s="186"/>
      <c r="K9" s="187"/>
    </row>
    <row r="10" spans="2:12" x14ac:dyDescent="0.15">
      <c r="B10" s="27"/>
      <c r="C10" s="28"/>
      <c r="D10" s="28"/>
      <c r="E10" s="28"/>
      <c r="F10" s="28"/>
      <c r="G10" s="28"/>
      <c r="H10" s="28"/>
      <c r="I10" s="28"/>
      <c r="J10" s="14"/>
      <c r="K10" s="29"/>
    </row>
    <row r="11" spans="2:12" x14ac:dyDescent="0.15">
      <c r="B11" s="33"/>
      <c r="C11" s="188" t="s">
        <v>15</v>
      </c>
      <c r="D11" s="189"/>
      <c r="E11" s="3"/>
      <c r="F11" s="190" t="s">
        <v>18</v>
      </c>
      <c r="G11" s="190"/>
      <c r="H11" s="190"/>
      <c r="I11" s="26">
        <v>1</v>
      </c>
      <c r="J11" s="14"/>
      <c r="K11" s="30"/>
      <c r="L11" s="4"/>
    </row>
    <row r="12" spans="2:12" x14ac:dyDescent="0.15">
      <c r="B12" s="33"/>
      <c r="C12" s="5" t="s">
        <v>16</v>
      </c>
      <c r="D12" s="5" t="s">
        <v>17</v>
      </c>
      <c r="E12" s="14"/>
      <c r="F12" s="14"/>
      <c r="G12" s="14"/>
      <c r="H12" s="14"/>
      <c r="I12" s="14"/>
      <c r="J12" s="14"/>
      <c r="K12" s="31"/>
    </row>
    <row r="13" spans="2:12" x14ac:dyDescent="0.15">
      <c r="B13" s="33"/>
      <c r="C13" s="7" t="s">
        <v>0</v>
      </c>
      <c r="D13" s="8">
        <v>26000</v>
      </c>
      <c r="E13" s="32"/>
      <c r="F13" s="144" t="s">
        <v>22</v>
      </c>
      <c r="G13" s="145"/>
      <c r="H13" s="145"/>
      <c r="I13" s="146"/>
      <c r="J13" s="32"/>
      <c r="K13" s="31"/>
    </row>
    <row r="14" spans="2:12" x14ac:dyDescent="0.15">
      <c r="B14" s="33"/>
      <c r="C14" s="7" t="s">
        <v>6</v>
      </c>
      <c r="D14" s="8">
        <v>46000</v>
      </c>
      <c r="E14" s="32"/>
      <c r="F14" s="147" t="s">
        <v>24</v>
      </c>
      <c r="G14" s="148"/>
      <c r="H14" s="149"/>
      <c r="I14" s="6">
        <v>20</v>
      </c>
      <c r="J14" s="32"/>
      <c r="K14" s="31"/>
    </row>
    <row r="15" spans="2:12" x14ac:dyDescent="0.15">
      <c r="B15" s="33"/>
      <c r="C15" s="10"/>
      <c r="D15" s="10"/>
      <c r="E15" s="14"/>
      <c r="F15" s="144" t="s">
        <v>23</v>
      </c>
      <c r="G15" s="145"/>
      <c r="H15" s="145"/>
      <c r="I15" s="146"/>
      <c r="J15" s="32"/>
      <c r="K15" s="31"/>
    </row>
    <row r="16" spans="2:12" x14ac:dyDescent="0.15">
      <c r="B16" s="33"/>
      <c r="C16" s="10"/>
      <c r="D16" s="10"/>
      <c r="E16" s="10"/>
      <c r="F16" s="147" t="s">
        <v>25</v>
      </c>
      <c r="G16" s="148"/>
      <c r="H16" s="149"/>
      <c r="I16" s="9">
        <v>4</v>
      </c>
      <c r="J16" s="32"/>
      <c r="K16" s="31"/>
    </row>
    <row r="17" spans="2:12" ht="13" customHeight="1" x14ac:dyDescent="0.15">
      <c r="B17" s="33"/>
      <c r="C17" s="14"/>
      <c r="D17" s="14"/>
      <c r="E17" s="14"/>
      <c r="F17" s="171" t="s">
        <v>26</v>
      </c>
      <c r="G17" s="171"/>
      <c r="H17" s="171"/>
      <c r="I17" s="6">
        <v>10</v>
      </c>
      <c r="J17" s="32"/>
      <c r="K17" s="31"/>
    </row>
    <row r="18" spans="2:12" x14ac:dyDescent="0.15">
      <c r="B18" s="33"/>
      <c r="C18" s="166" t="s">
        <v>19</v>
      </c>
      <c r="D18" s="166"/>
      <c r="E18" s="14"/>
      <c r="F18" s="171" t="s">
        <v>27</v>
      </c>
      <c r="G18" s="171"/>
      <c r="H18" s="171"/>
      <c r="I18" s="6">
        <v>1</v>
      </c>
      <c r="J18" s="32"/>
      <c r="K18" s="31"/>
    </row>
    <row r="19" spans="2:12" x14ac:dyDescent="0.15">
      <c r="B19" s="33"/>
      <c r="C19" s="113" t="s">
        <v>20</v>
      </c>
      <c r="D19" s="25" t="s">
        <v>21</v>
      </c>
      <c r="E19" s="14"/>
      <c r="F19" s="171" t="s">
        <v>28</v>
      </c>
      <c r="G19" s="171"/>
      <c r="H19" s="171"/>
      <c r="I19" s="6">
        <v>1</v>
      </c>
      <c r="J19" s="14"/>
      <c r="K19" s="31"/>
    </row>
    <row r="20" spans="2:12" x14ac:dyDescent="0.15">
      <c r="B20" s="33"/>
      <c r="C20" s="99" t="s">
        <v>7</v>
      </c>
      <c r="D20" s="100">
        <v>2.06</v>
      </c>
      <c r="E20" s="14"/>
      <c r="F20" s="144" t="s">
        <v>29</v>
      </c>
      <c r="G20" s="145"/>
      <c r="H20" s="145"/>
      <c r="I20" s="146"/>
      <c r="J20" s="14"/>
      <c r="K20" s="31"/>
    </row>
    <row r="21" spans="2:12" x14ac:dyDescent="0.15">
      <c r="B21" s="33"/>
      <c r="C21" s="99" t="s">
        <v>8</v>
      </c>
      <c r="D21" s="100">
        <v>0.97</v>
      </c>
      <c r="E21" s="14"/>
      <c r="F21" s="147" t="s">
        <v>26</v>
      </c>
      <c r="G21" s="148"/>
      <c r="H21" s="149"/>
      <c r="I21" s="6">
        <v>2.5</v>
      </c>
      <c r="J21" s="14"/>
      <c r="K21" s="31"/>
    </row>
    <row r="22" spans="2:12" x14ac:dyDescent="0.15">
      <c r="B22" s="33"/>
      <c r="C22" s="14"/>
      <c r="D22" s="14"/>
      <c r="E22" s="14"/>
      <c r="F22" s="171" t="s">
        <v>30</v>
      </c>
      <c r="G22" s="171"/>
      <c r="H22" s="171"/>
      <c r="I22" s="6">
        <v>1</v>
      </c>
      <c r="J22" s="14"/>
      <c r="K22" s="31"/>
    </row>
    <row r="23" spans="2:12" x14ac:dyDescent="0.15">
      <c r="B23" s="34"/>
      <c r="C23" s="35"/>
      <c r="D23" s="35"/>
      <c r="E23" s="35"/>
      <c r="F23" s="35"/>
      <c r="G23" s="35"/>
      <c r="H23" s="35"/>
      <c r="I23" s="35"/>
      <c r="J23" s="35"/>
      <c r="K23" s="36"/>
    </row>
    <row r="24" spans="2:12" x14ac:dyDescent="0.15">
      <c r="B24" s="167" t="s">
        <v>31</v>
      </c>
      <c r="C24" s="168"/>
      <c r="D24" s="168"/>
      <c r="E24" s="168"/>
      <c r="F24" s="168"/>
      <c r="G24" s="168"/>
      <c r="H24" s="168"/>
      <c r="I24" s="168"/>
      <c r="J24" s="169"/>
      <c r="K24" s="170"/>
    </row>
    <row r="25" spans="2:12" x14ac:dyDescent="0.15">
      <c r="B25" s="27"/>
      <c r="C25" s="28"/>
      <c r="D25" s="28"/>
      <c r="E25" s="28"/>
      <c r="F25" s="28"/>
      <c r="G25" s="28"/>
      <c r="H25" s="28"/>
      <c r="I25" s="28"/>
      <c r="J25" s="28"/>
      <c r="K25" s="29"/>
    </row>
    <row r="26" spans="2:12" x14ac:dyDescent="0.15">
      <c r="B26" s="33"/>
      <c r="C26" s="166" t="s">
        <v>33</v>
      </c>
      <c r="D26" s="166"/>
      <c r="E26" s="14"/>
      <c r="F26" s="14"/>
      <c r="G26" s="14"/>
      <c r="H26" s="14"/>
      <c r="I26" s="14"/>
      <c r="J26" s="14"/>
      <c r="K26" s="31"/>
    </row>
    <row r="27" spans="2:12" x14ac:dyDescent="0.15">
      <c r="B27" s="33"/>
      <c r="C27" s="7" t="s">
        <v>34</v>
      </c>
      <c r="D27" s="114"/>
      <c r="E27" s="14"/>
      <c r="F27" s="14"/>
      <c r="G27" s="14"/>
      <c r="H27" s="14"/>
      <c r="I27" s="14"/>
      <c r="J27" s="14"/>
      <c r="K27" s="31"/>
    </row>
    <row r="28" spans="2:12" x14ac:dyDescent="0.15">
      <c r="B28" s="33"/>
      <c r="C28" s="7" t="s">
        <v>35</v>
      </c>
      <c r="D28" s="114"/>
      <c r="E28" s="14"/>
      <c r="F28" s="14"/>
      <c r="G28" s="14"/>
      <c r="H28" s="14"/>
      <c r="I28" s="14"/>
      <c r="J28" s="14"/>
      <c r="K28" s="31"/>
    </row>
    <row r="29" spans="2:12" x14ac:dyDescent="0.15">
      <c r="B29" s="34"/>
      <c r="C29" s="35"/>
      <c r="D29" s="35"/>
      <c r="E29" s="35"/>
      <c r="F29" s="35"/>
      <c r="G29" s="35"/>
      <c r="H29" s="35"/>
      <c r="I29" s="35"/>
      <c r="J29" s="35"/>
      <c r="K29" s="36"/>
    </row>
    <row r="30" spans="2:12" x14ac:dyDescent="0.15">
      <c r="B30" s="167" t="s">
        <v>36</v>
      </c>
      <c r="C30" s="168"/>
      <c r="D30" s="168"/>
      <c r="E30" s="168"/>
      <c r="F30" s="168"/>
      <c r="G30" s="168"/>
      <c r="H30" s="168"/>
      <c r="I30" s="168"/>
      <c r="J30" s="169"/>
      <c r="K30" s="170"/>
    </row>
    <row r="31" spans="2:12" x14ac:dyDescent="0.15">
      <c r="B31" s="27"/>
      <c r="C31" s="28"/>
      <c r="D31" s="28"/>
      <c r="E31" s="28"/>
      <c r="F31" s="28"/>
      <c r="G31" s="28"/>
      <c r="H31" s="28"/>
      <c r="I31" s="39"/>
      <c r="J31" s="14"/>
      <c r="K31" s="40"/>
      <c r="L31" s="12"/>
    </row>
    <row r="32" spans="2:12" x14ac:dyDescent="0.15">
      <c r="B32" s="33"/>
      <c r="C32" s="166" t="s">
        <v>37</v>
      </c>
      <c r="D32" s="166"/>
      <c r="E32" s="166"/>
      <c r="F32" s="11"/>
      <c r="G32" s="166" t="s">
        <v>38</v>
      </c>
      <c r="H32" s="166"/>
      <c r="I32" s="166"/>
      <c r="J32" s="14"/>
      <c r="K32" s="31"/>
    </row>
    <row r="33" spans="2:11" x14ac:dyDescent="0.15">
      <c r="B33" s="33"/>
      <c r="C33" s="177" t="s">
        <v>1</v>
      </c>
      <c r="D33" s="177"/>
      <c r="E33" s="86"/>
      <c r="F33" s="14"/>
      <c r="G33" s="155" t="s">
        <v>39</v>
      </c>
      <c r="H33" s="155"/>
      <c r="I33" s="90"/>
      <c r="J33" s="14"/>
      <c r="K33" s="31"/>
    </row>
    <row r="34" spans="2:11" x14ac:dyDescent="0.15">
      <c r="B34" s="33"/>
      <c r="C34" s="177" t="s">
        <v>2</v>
      </c>
      <c r="D34" s="177"/>
      <c r="E34" s="86"/>
      <c r="F34" s="14"/>
      <c r="G34" s="178" t="s">
        <v>40</v>
      </c>
      <c r="H34" s="179"/>
      <c r="I34" s="110"/>
      <c r="J34" s="14"/>
      <c r="K34" s="31"/>
    </row>
    <row r="35" spans="2:11" x14ac:dyDescent="0.15">
      <c r="B35" s="33"/>
      <c r="C35" s="14"/>
      <c r="D35" s="14"/>
      <c r="E35" s="14"/>
      <c r="F35" s="14"/>
      <c r="G35" s="14"/>
      <c r="H35" s="14"/>
      <c r="I35" s="14"/>
      <c r="J35" s="14"/>
      <c r="K35" s="31"/>
    </row>
    <row r="36" spans="2:11" x14ac:dyDescent="0.15">
      <c r="B36" s="167" t="s">
        <v>41</v>
      </c>
      <c r="C36" s="168"/>
      <c r="D36" s="168"/>
      <c r="E36" s="168"/>
      <c r="F36" s="168"/>
      <c r="G36" s="168"/>
      <c r="H36" s="168"/>
      <c r="I36" s="168"/>
      <c r="J36" s="169"/>
      <c r="K36" s="170"/>
    </row>
    <row r="37" spans="2:11" x14ac:dyDescent="0.15">
      <c r="B37" s="27"/>
      <c r="C37" s="28"/>
      <c r="D37" s="28"/>
      <c r="E37" s="28"/>
      <c r="F37" s="28"/>
      <c r="G37" s="28"/>
      <c r="H37" s="28"/>
      <c r="I37" s="28"/>
      <c r="J37" s="28"/>
      <c r="K37" s="29"/>
    </row>
    <row r="38" spans="2:11" x14ac:dyDescent="0.15">
      <c r="B38" s="33"/>
      <c r="C38" s="176" t="s">
        <v>42</v>
      </c>
      <c r="D38" s="176"/>
      <c r="E38" s="176"/>
      <c r="F38" s="98"/>
      <c r="G38" s="14"/>
      <c r="H38" s="14"/>
      <c r="I38" s="14"/>
      <c r="J38" s="14"/>
      <c r="K38" s="31"/>
    </row>
    <row r="39" spans="2:11" x14ac:dyDescent="0.15">
      <c r="B39" s="34"/>
      <c r="C39" s="35"/>
      <c r="D39" s="35"/>
      <c r="E39" s="35"/>
      <c r="F39" s="35"/>
      <c r="G39" s="35"/>
      <c r="H39" s="35"/>
      <c r="I39" s="35"/>
      <c r="J39" s="35"/>
      <c r="K39" s="36"/>
    </row>
    <row r="40" spans="2:11" x14ac:dyDescent="0.15">
      <c r="B40" s="167" t="s">
        <v>49</v>
      </c>
      <c r="C40" s="168"/>
      <c r="D40" s="168"/>
      <c r="E40" s="168"/>
      <c r="F40" s="168"/>
      <c r="G40" s="168"/>
      <c r="H40" s="168"/>
      <c r="I40" s="168"/>
      <c r="J40" s="169"/>
      <c r="K40" s="170"/>
    </row>
    <row r="41" spans="2:11" x14ac:dyDescent="0.15">
      <c r="B41" s="27"/>
      <c r="C41" s="28"/>
      <c r="D41" s="28"/>
      <c r="E41" s="28"/>
      <c r="F41" s="28"/>
      <c r="G41" s="28"/>
      <c r="H41" s="28"/>
      <c r="I41" s="28"/>
      <c r="J41" s="28"/>
      <c r="K41" s="29"/>
    </row>
    <row r="42" spans="2:11" ht="28" x14ac:dyDescent="0.15">
      <c r="B42" s="33"/>
      <c r="C42" s="134" t="s">
        <v>43</v>
      </c>
      <c r="D42" s="52" t="s">
        <v>44</v>
      </c>
      <c r="E42" s="52" t="s">
        <v>45</v>
      </c>
      <c r="F42" s="52" t="s">
        <v>46</v>
      </c>
      <c r="G42" s="52" t="s">
        <v>47</v>
      </c>
      <c r="H42" s="133" t="s">
        <v>48</v>
      </c>
      <c r="I42" s="133" t="s">
        <v>62</v>
      </c>
      <c r="J42" s="14"/>
      <c r="K42" s="31"/>
    </row>
    <row r="43" spans="2:11" x14ac:dyDescent="0.15">
      <c r="B43" s="33"/>
      <c r="C43" s="7" t="s">
        <v>3</v>
      </c>
      <c r="D43" s="53"/>
      <c r="E43" s="53"/>
      <c r="F43" s="54"/>
      <c r="G43" s="55"/>
      <c r="H43" s="56"/>
      <c r="I43" s="110"/>
      <c r="J43" s="14"/>
      <c r="K43" s="31"/>
    </row>
    <row r="44" spans="2:11" x14ac:dyDescent="0.15">
      <c r="B44" s="33"/>
      <c r="C44" s="115" t="s">
        <v>1</v>
      </c>
      <c r="D44" s="53"/>
      <c r="E44" s="53"/>
      <c r="F44" s="54"/>
      <c r="G44" s="55"/>
      <c r="H44" s="56"/>
      <c r="I44" s="110"/>
      <c r="J44" s="14"/>
      <c r="K44" s="31"/>
    </row>
    <row r="45" spans="2:11" x14ac:dyDescent="0.15">
      <c r="B45" s="33"/>
      <c r="C45" s="115" t="s">
        <v>2</v>
      </c>
      <c r="D45" s="53"/>
      <c r="E45" s="53"/>
      <c r="F45" s="54"/>
      <c r="G45" s="55"/>
      <c r="H45" s="56"/>
      <c r="I45" s="110"/>
      <c r="J45" s="14"/>
      <c r="K45" s="31"/>
    </row>
    <row r="46" spans="2:11" x14ac:dyDescent="0.15">
      <c r="B46" s="33"/>
      <c r="C46" s="7" t="s">
        <v>9</v>
      </c>
      <c r="D46" s="53"/>
      <c r="E46" s="53"/>
      <c r="F46" s="54"/>
      <c r="G46" s="55"/>
      <c r="H46" s="56"/>
      <c r="I46" s="110"/>
      <c r="J46" s="14"/>
      <c r="K46" s="31"/>
    </row>
    <row r="47" spans="2:11" x14ac:dyDescent="0.15">
      <c r="B47" s="33"/>
      <c r="C47" s="84"/>
      <c r="D47" s="14"/>
      <c r="E47" s="14"/>
      <c r="F47" s="14"/>
      <c r="G47" s="14"/>
      <c r="H47" s="14"/>
      <c r="I47" s="116"/>
      <c r="J47" s="14"/>
      <c r="K47" s="31"/>
    </row>
    <row r="48" spans="2:11" x14ac:dyDescent="0.15">
      <c r="B48" s="33"/>
      <c r="C48" s="162"/>
      <c r="D48" s="162"/>
      <c r="E48" s="172" t="s">
        <v>50</v>
      </c>
      <c r="F48" s="172"/>
      <c r="G48" s="173" t="s">
        <v>51</v>
      </c>
      <c r="H48" s="174"/>
      <c r="I48" s="14"/>
      <c r="J48" s="14"/>
      <c r="K48" s="31"/>
    </row>
    <row r="49" spans="2:13" x14ac:dyDescent="0.15">
      <c r="B49" s="33"/>
      <c r="C49" s="166" t="s">
        <v>52</v>
      </c>
      <c r="D49" s="166"/>
      <c r="E49" s="175"/>
      <c r="F49" s="175"/>
      <c r="G49" s="175"/>
      <c r="H49" s="175"/>
      <c r="I49" s="14"/>
      <c r="J49" s="14"/>
      <c r="K49" s="31"/>
      <c r="M49" s="13"/>
    </row>
    <row r="50" spans="2:13" ht="28" x14ac:dyDescent="0.15">
      <c r="B50" s="33"/>
      <c r="C50" s="166" t="s">
        <v>53</v>
      </c>
      <c r="D50" s="166"/>
      <c r="E50" s="133" t="s">
        <v>58</v>
      </c>
      <c r="F50" s="133" t="s">
        <v>59</v>
      </c>
      <c r="G50" s="133" t="s">
        <v>58</v>
      </c>
      <c r="H50" s="133" t="s">
        <v>60</v>
      </c>
      <c r="I50" s="14"/>
      <c r="J50" s="14"/>
      <c r="K50" s="31"/>
      <c r="M50" s="13"/>
    </row>
    <row r="51" spans="2:13" x14ac:dyDescent="0.15">
      <c r="B51" s="33"/>
      <c r="C51" s="171" t="s">
        <v>54</v>
      </c>
      <c r="D51" s="171"/>
      <c r="E51" s="86"/>
      <c r="F51" s="87">
        <f>+E51*10000</f>
        <v>0</v>
      </c>
      <c r="G51" s="86"/>
      <c r="H51" s="87">
        <f>+G51*11000</f>
        <v>0</v>
      </c>
      <c r="I51" s="14"/>
      <c r="J51" s="14"/>
      <c r="K51" s="31"/>
      <c r="M51" s="13"/>
    </row>
    <row r="52" spans="2:13" x14ac:dyDescent="0.15">
      <c r="B52" s="33"/>
      <c r="C52" s="171" t="s">
        <v>55</v>
      </c>
      <c r="D52" s="171"/>
      <c r="E52" s="86"/>
      <c r="F52" s="87">
        <f>+E52*15000</f>
        <v>0</v>
      </c>
      <c r="G52" s="86"/>
      <c r="H52" s="87">
        <f>+G52*16000</f>
        <v>0</v>
      </c>
      <c r="I52" s="14"/>
      <c r="J52" s="14"/>
      <c r="K52" s="31"/>
    </row>
    <row r="53" spans="2:13" x14ac:dyDescent="0.15">
      <c r="B53" s="33"/>
      <c r="C53" s="171" t="s">
        <v>5</v>
      </c>
      <c r="D53" s="171"/>
      <c r="E53" s="86"/>
      <c r="F53" s="87">
        <f>+E53*14000</f>
        <v>0</v>
      </c>
      <c r="G53" s="86"/>
      <c r="H53" s="87">
        <f>+G53*16000</f>
        <v>0</v>
      </c>
      <c r="I53" s="14"/>
      <c r="J53" s="14"/>
      <c r="K53" s="31"/>
      <c r="M53" s="13"/>
    </row>
    <row r="54" spans="2:13" x14ac:dyDescent="0.15">
      <c r="B54" s="33"/>
      <c r="C54" s="171" t="s">
        <v>56</v>
      </c>
      <c r="D54" s="171"/>
      <c r="E54" s="86"/>
      <c r="F54" s="87">
        <f>+E54*15000</f>
        <v>0</v>
      </c>
      <c r="G54" s="86"/>
      <c r="H54" s="87">
        <f>+G54*15000</f>
        <v>0</v>
      </c>
      <c r="I54" s="14"/>
      <c r="J54" s="14"/>
      <c r="K54" s="31"/>
    </row>
    <row r="55" spans="2:13" x14ac:dyDescent="0.15">
      <c r="B55" s="33"/>
      <c r="C55" s="171" t="s">
        <v>57</v>
      </c>
      <c r="D55" s="171"/>
      <c r="E55" s="86"/>
      <c r="F55" s="87">
        <f>+E55*18000</f>
        <v>0</v>
      </c>
      <c r="G55" s="86"/>
      <c r="H55" s="87">
        <f>+G55*20000</f>
        <v>0</v>
      </c>
      <c r="I55" s="14"/>
      <c r="J55" s="14"/>
      <c r="K55" s="31"/>
      <c r="M55" s="13"/>
    </row>
    <row r="56" spans="2:13" x14ac:dyDescent="0.15">
      <c r="B56" s="33"/>
      <c r="C56" s="154" t="s">
        <v>4</v>
      </c>
      <c r="D56" s="154"/>
      <c r="E56" s="88">
        <f>SUM(E51:E55)</f>
        <v>0</v>
      </c>
      <c r="F56" s="89">
        <f t="shared" ref="F56" si="0">SUM(F51:F55)</f>
        <v>0</v>
      </c>
      <c r="G56" s="88">
        <f>SUM(G51:G55)</f>
        <v>0</v>
      </c>
      <c r="H56" s="89">
        <f>SUM(H51:H55)</f>
        <v>0</v>
      </c>
      <c r="I56" s="14"/>
      <c r="J56" s="14"/>
      <c r="K56" s="31"/>
    </row>
    <row r="57" spans="2:13" x14ac:dyDescent="0.15">
      <c r="B57" s="34"/>
      <c r="C57" s="35"/>
      <c r="D57" s="35"/>
      <c r="E57" s="35"/>
      <c r="F57" s="35"/>
      <c r="G57" s="35"/>
      <c r="H57" s="35"/>
      <c r="I57" s="14"/>
      <c r="J57" s="14"/>
      <c r="K57" s="36"/>
    </row>
    <row r="58" spans="2:13" x14ac:dyDescent="0.15">
      <c r="B58" s="167" t="s">
        <v>61</v>
      </c>
      <c r="C58" s="168"/>
      <c r="D58" s="168"/>
      <c r="E58" s="168"/>
      <c r="F58" s="168"/>
      <c r="G58" s="168"/>
      <c r="H58" s="168"/>
      <c r="I58" s="168"/>
      <c r="J58" s="169"/>
      <c r="K58" s="170"/>
    </row>
    <row r="59" spans="2:13" x14ac:dyDescent="0.15">
      <c r="B59" s="27"/>
      <c r="C59" s="28"/>
      <c r="D59" s="28"/>
      <c r="E59" s="28"/>
      <c r="F59" s="28"/>
      <c r="G59" s="28"/>
      <c r="H59" s="28"/>
      <c r="I59" s="28"/>
      <c r="J59" s="28"/>
      <c r="K59" s="29"/>
    </row>
    <row r="60" spans="2:13" ht="28" x14ac:dyDescent="0.15">
      <c r="B60" s="33"/>
      <c r="C60" s="134" t="s">
        <v>43</v>
      </c>
      <c r="D60" s="52" t="s">
        <v>44</v>
      </c>
      <c r="E60" s="52" t="s">
        <v>45</v>
      </c>
      <c r="F60" s="52" t="s">
        <v>46</v>
      </c>
      <c r="G60" s="52" t="s">
        <v>47</v>
      </c>
      <c r="H60" s="133" t="s">
        <v>48</v>
      </c>
      <c r="I60" s="133" t="s">
        <v>62</v>
      </c>
      <c r="J60" s="14"/>
      <c r="K60" s="31"/>
    </row>
    <row r="61" spans="2:13" x14ac:dyDescent="0.15">
      <c r="B61" s="33"/>
      <c r="C61" s="7" t="s">
        <v>3</v>
      </c>
      <c r="D61" s="53"/>
      <c r="E61" s="53"/>
      <c r="F61" s="54"/>
      <c r="G61" s="55"/>
      <c r="H61" s="56"/>
      <c r="I61" s="110"/>
      <c r="J61" s="14"/>
      <c r="K61" s="31"/>
    </row>
    <row r="62" spans="2:13" x14ac:dyDescent="0.15">
      <c r="B62" s="33"/>
      <c r="C62" s="115" t="s">
        <v>1</v>
      </c>
      <c r="D62" s="53"/>
      <c r="E62" s="53"/>
      <c r="F62" s="54"/>
      <c r="G62" s="55"/>
      <c r="H62" s="56"/>
      <c r="I62" s="110"/>
      <c r="J62" s="14"/>
      <c r="K62" s="31"/>
    </row>
    <row r="63" spans="2:13" x14ac:dyDescent="0.15">
      <c r="B63" s="33"/>
      <c r="C63" s="115" t="s">
        <v>2</v>
      </c>
      <c r="D63" s="53"/>
      <c r="E63" s="53"/>
      <c r="F63" s="54"/>
      <c r="G63" s="55"/>
      <c r="H63" s="56"/>
      <c r="I63" s="110"/>
      <c r="J63" s="14"/>
      <c r="K63" s="31"/>
    </row>
    <row r="64" spans="2:13" x14ac:dyDescent="0.15">
      <c r="B64" s="33"/>
      <c r="C64" s="7" t="s">
        <v>9</v>
      </c>
      <c r="D64" s="53"/>
      <c r="E64" s="53"/>
      <c r="F64" s="54"/>
      <c r="G64" s="55"/>
      <c r="H64" s="56"/>
      <c r="I64" s="110"/>
      <c r="J64" s="14"/>
      <c r="K64" s="31"/>
    </row>
    <row r="65" spans="2:12" x14ac:dyDescent="0.15">
      <c r="B65" s="33"/>
      <c r="C65" s="14"/>
      <c r="D65" s="14"/>
      <c r="E65" s="14"/>
      <c r="F65" s="14"/>
      <c r="G65" s="14"/>
      <c r="H65" s="14"/>
      <c r="I65" s="116"/>
      <c r="J65" s="14"/>
      <c r="K65" s="31"/>
    </row>
    <row r="66" spans="2:12" x14ac:dyDescent="0.15">
      <c r="B66" s="33"/>
      <c r="C66" s="162"/>
      <c r="D66" s="162"/>
      <c r="E66" s="172" t="s">
        <v>50</v>
      </c>
      <c r="F66" s="172"/>
      <c r="G66" s="173" t="s">
        <v>51</v>
      </c>
      <c r="H66" s="174"/>
      <c r="I66" s="14"/>
      <c r="J66" s="14"/>
      <c r="K66" s="31"/>
    </row>
    <row r="67" spans="2:12" x14ac:dyDescent="0.15">
      <c r="B67" s="33"/>
      <c r="C67" s="166" t="s">
        <v>52</v>
      </c>
      <c r="D67" s="166"/>
      <c r="E67" s="175"/>
      <c r="F67" s="175"/>
      <c r="G67" s="175"/>
      <c r="H67" s="175"/>
      <c r="I67" s="14"/>
      <c r="J67" s="14"/>
      <c r="K67" s="31"/>
    </row>
    <row r="68" spans="2:12" ht="28" x14ac:dyDescent="0.15">
      <c r="B68" s="33"/>
      <c r="C68" s="166" t="s">
        <v>53</v>
      </c>
      <c r="D68" s="166"/>
      <c r="E68" s="133" t="s">
        <v>58</v>
      </c>
      <c r="F68" s="133" t="s">
        <v>59</v>
      </c>
      <c r="G68" s="133" t="s">
        <v>58</v>
      </c>
      <c r="H68" s="133" t="s">
        <v>60</v>
      </c>
      <c r="I68" s="14"/>
      <c r="J68" s="14"/>
      <c r="K68" s="31"/>
    </row>
    <row r="69" spans="2:12" x14ac:dyDescent="0.15">
      <c r="B69" s="33"/>
      <c r="C69" s="171" t="s">
        <v>54</v>
      </c>
      <c r="D69" s="171"/>
      <c r="E69" s="86"/>
      <c r="F69" s="87">
        <f>+E69*10000</f>
        <v>0</v>
      </c>
      <c r="G69" s="86"/>
      <c r="H69" s="87">
        <f>+G69*11000</f>
        <v>0</v>
      </c>
      <c r="I69" s="14"/>
      <c r="J69" s="14"/>
      <c r="K69" s="31"/>
    </row>
    <row r="70" spans="2:12" x14ac:dyDescent="0.15">
      <c r="B70" s="33"/>
      <c r="C70" s="171" t="s">
        <v>55</v>
      </c>
      <c r="D70" s="171"/>
      <c r="E70" s="86"/>
      <c r="F70" s="87">
        <f>+E70*15000</f>
        <v>0</v>
      </c>
      <c r="G70" s="86"/>
      <c r="H70" s="87">
        <f>+G70*16000</f>
        <v>0</v>
      </c>
      <c r="I70" s="14"/>
      <c r="J70" s="14"/>
      <c r="K70" s="31"/>
    </row>
    <row r="71" spans="2:12" x14ac:dyDescent="0.15">
      <c r="B71" s="33"/>
      <c r="C71" s="171" t="s">
        <v>5</v>
      </c>
      <c r="D71" s="171"/>
      <c r="E71" s="86"/>
      <c r="F71" s="87">
        <f>+E71*14000</f>
        <v>0</v>
      </c>
      <c r="G71" s="86"/>
      <c r="H71" s="87">
        <f>+G71*16000</f>
        <v>0</v>
      </c>
      <c r="I71" s="14"/>
      <c r="J71" s="14"/>
      <c r="K71" s="31"/>
    </row>
    <row r="72" spans="2:12" x14ac:dyDescent="0.15">
      <c r="B72" s="33"/>
      <c r="C72" s="171" t="s">
        <v>56</v>
      </c>
      <c r="D72" s="171"/>
      <c r="E72" s="86"/>
      <c r="F72" s="87">
        <f>+E72*15000</f>
        <v>0</v>
      </c>
      <c r="G72" s="86"/>
      <c r="H72" s="87">
        <f>+G72*15000</f>
        <v>0</v>
      </c>
      <c r="I72" s="14"/>
      <c r="J72" s="14"/>
      <c r="K72" s="31"/>
    </row>
    <row r="73" spans="2:12" x14ac:dyDescent="0.15">
      <c r="B73" s="33"/>
      <c r="C73" s="171" t="s">
        <v>57</v>
      </c>
      <c r="D73" s="171"/>
      <c r="E73" s="86"/>
      <c r="F73" s="87">
        <f>+E73*18000</f>
        <v>0</v>
      </c>
      <c r="G73" s="86"/>
      <c r="H73" s="87">
        <f>+G73*20000</f>
        <v>0</v>
      </c>
      <c r="I73" s="14"/>
      <c r="J73" s="14"/>
      <c r="K73" s="31"/>
    </row>
    <row r="74" spans="2:12" x14ac:dyDescent="0.15">
      <c r="B74" s="33"/>
      <c r="C74" s="154" t="s">
        <v>4</v>
      </c>
      <c r="D74" s="154"/>
      <c r="E74" s="88">
        <f>SUM(E69:E73)</f>
        <v>0</v>
      </c>
      <c r="F74" s="89">
        <f t="shared" ref="F74" si="1">SUM(F69:F73)</f>
        <v>0</v>
      </c>
      <c r="G74" s="88">
        <f>SUM(G69:G73)</f>
        <v>0</v>
      </c>
      <c r="H74" s="89">
        <f>SUM(H69:H73)</f>
        <v>0</v>
      </c>
      <c r="I74" s="14"/>
      <c r="J74" s="14"/>
      <c r="K74" s="31"/>
    </row>
    <row r="75" spans="2:12" x14ac:dyDescent="0.15">
      <c r="B75" s="34"/>
      <c r="C75" s="35"/>
      <c r="D75" s="35"/>
      <c r="E75" s="35"/>
      <c r="F75" s="35"/>
      <c r="G75" s="35"/>
      <c r="H75" s="35"/>
      <c r="I75" s="35"/>
      <c r="J75" s="35"/>
      <c r="K75" s="36"/>
    </row>
    <row r="76" spans="2:12" x14ac:dyDescent="0.15">
      <c r="B76" s="167" t="s">
        <v>63</v>
      </c>
      <c r="C76" s="168"/>
      <c r="D76" s="168"/>
      <c r="E76" s="168"/>
      <c r="F76" s="168"/>
      <c r="G76" s="168"/>
      <c r="H76" s="168"/>
      <c r="I76" s="168"/>
      <c r="J76" s="169"/>
      <c r="K76" s="170"/>
    </row>
    <row r="77" spans="2:12" x14ac:dyDescent="0.15">
      <c r="B77" s="27"/>
      <c r="C77" s="28"/>
      <c r="D77" s="28"/>
      <c r="E77" s="28"/>
      <c r="F77" s="28"/>
      <c r="G77" s="28"/>
      <c r="H77" s="28"/>
      <c r="I77" s="28"/>
      <c r="J77" s="28"/>
      <c r="K77" s="29"/>
    </row>
    <row r="78" spans="2:12" customFormat="1" x14ac:dyDescent="0.15">
      <c r="B78" s="101"/>
      <c r="C78" s="171" t="s">
        <v>64</v>
      </c>
      <c r="D78" s="171"/>
      <c r="E78" s="171"/>
      <c r="F78" s="171"/>
      <c r="G78" s="171"/>
      <c r="H78" s="90"/>
      <c r="I78" s="102"/>
      <c r="J78" s="102"/>
      <c r="K78" s="103"/>
    </row>
    <row r="79" spans="2:12" customFormat="1" x14ac:dyDescent="0.15">
      <c r="B79" s="101"/>
      <c r="C79" s="102"/>
      <c r="D79" s="102"/>
      <c r="E79" s="102"/>
      <c r="F79" s="102"/>
      <c r="G79" s="102"/>
      <c r="H79" s="102"/>
      <c r="I79" s="102"/>
      <c r="J79" s="102"/>
      <c r="K79" s="103"/>
    </row>
    <row r="80" spans="2:12" customFormat="1" x14ac:dyDescent="0.15">
      <c r="B80" s="101"/>
      <c r="C80" s="102"/>
      <c r="D80" s="104"/>
      <c r="E80" s="104"/>
      <c r="F80" s="102"/>
      <c r="G80" s="102"/>
      <c r="H80" s="113" t="s">
        <v>7</v>
      </c>
      <c r="I80" s="113" t="s">
        <v>8</v>
      </c>
      <c r="J80" s="102"/>
      <c r="K80" s="105"/>
      <c r="L80" s="106"/>
    </row>
    <row r="81" spans="2:11" customFormat="1" x14ac:dyDescent="0.15">
      <c r="B81" s="101"/>
      <c r="C81" s="171" t="s">
        <v>65</v>
      </c>
      <c r="D81" s="171"/>
      <c r="E81" s="171"/>
      <c r="F81" s="171"/>
      <c r="G81" s="171"/>
      <c r="H81" s="117">
        <v>0</v>
      </c>
      <c r="I81" s="117">
        <v>0</v>
      </c>
      <c r="J81" s="102"/>
      <c r="K81" s="103"/>
    </row>
    <row r="82" spans="2:11" customFormat="1" x14ac:dyDescent="0.15">
      <c r="B82" s="101"/>
      <c r="C82" s="171" t="s">
        <v>66</v>
      </c>
      <c r="D82" s="171"/>
      <c r="E82" s="171"/>
      <c r="F82" s="171"/>
      <c r="G82" s="171"/>
      <c r="H82" s="90"/>
      <c r="I82" s="90"/>
      <c r="J82" s="102"/>
      <c r="K82" s="103"/>
    </row>
    <row r="83" spans="2:11" customFormat="1" x14ac:dyDescent="0.15">
      <c r="B83" s="101"/>
      <c r="C83" s="171" t="s">
        <v>67</v>
      </c>
      <c r="D83" s="171"/>
      <c r="E83" s="171"/>
      <c r="F83" s="171"/>
      <c r="G83" s="171"/>
      <c r="H83" s="87">
        <f>+H81+H82</f>
        <v>0</v>
      </c>
      <c r="I83" s="87">
        <f>+I81+I82</f>
        <v>0</v>
      </c>
      <c r="J83" s="102"/>
      <c r="K83" s="103"/>
    </row>
    <row r="84" spans="2:11" customFormat="1" x14ac:dyDescent="0.15">
      <c r="B84" s="37"/>
      <c r="C84" s="38"/>
      <c r="D84" s="38"/>
      <c r="E84" s="107"/>
      <c r="F84" s="107"/>
      <c r="G84" s="107"/>
      <c r="H84" s="107"/>
      <c r="I84" s="107"/>
      <c r="J84" s="107"/>
      <c r="K84" s="108"/>
    </row>
    <row r="85" spans="2:11" x14ac:dyDescent="0.15">
      <c r="B85" s="167" t="s">
        <v>68</v>
      </c>
      <c r="C85" s="168"/>
      <c r="D85" s="168"/>
      <c r="E85" s="168"/>
      <c r="F85" s="168"/>
      <c r="G85" s="168"/>
      <c r="H85" s="168"/>
      <c r="I85" s="168"/>
      <c r="J85" s="169"/>
      <c r="K85" s="170"/>
    </row>
    <row r="86" spans="2:11" x14ac:dyDescent="0.15">
      <c r="B86" s="118"/>
      <c r="C86" s="119"/>
      <c r="D86" s="119"/>
      <c r="E86" s="119"/>
      <c r="F86" s="119"/>
      <c r="G86" s="119"/>
      <c r="H86" s="119"/>
      <c r="I86" s="119"/>
      <c r="J86" s="102"/>
      <c r="K86" s="120"/>
    </row>
    <row r="87" spans="2:11" x14ac:dyDescent="0.15">
      <c r="B87" s="101"/>
      <c r="C87" s="171" t="s">
        <v>69</v>
      </c>
      <c r="D87" s="171"/>
      <c r="E87" s="171"/>
      <c r="F87" s="171"/>
      <c r="G87" s="171"/>
      <c r="H87" s="171"/>
      <c r="I87" s="90"/>
      <c r="J87" s="102"/>
      <c r="K87" s="103"/>
    </row>
    <row r="88" spans="2:11" x14ac:dyDescent="0.15">
      <c r="B88" s="101"/>
      <c r="C88" s="171" t="s">
        <v>70</v>
      </c>
      <c r="D88" s="171"/>
      <c r="E88" s="171"/>
      <c r="F88" s="171"/>
      <c r="G88" s="171"/>
      <c r="H88" s="171"/>
      <c r="I88" s="90"/>
      <c r="J88" s="102"/>
      <c r="K88" s="103"/>
    </row>
    <row r="89" spans="2:11" x14ac:dyDescent="0.15">
      <c r="B89" s="101"/>
      <c r="C89" s="171" t="s">
        <v>71</v>
      </c>
      <c r="D89" s="171"/>
      <c r="E89" s="171"/>
      <c r="F89" s="171"/>
      <c r="G89" s="171"/>
      <c r="H89" s="171"/>
      <c r="I89" s="90"/>
      <c r="J89" s="102"/>
      <c r="K89" s="103"/>
    </row>
    <row r="90" spans="2:11" x14ac:dyDescent="0.15">
      <c r="B90" s="34"/>
      <c r="C90" s="35"/>
      <c r="D90" s="35"/>
      <c r="E90" s="35"/>
      <c r="F90" s="35"/>
      <c r="G90" s="35"/>
      <c r="H90" s="35"/>
      <c r="I90" s="35"/>
      <c r="J90" s="35"/>
      <c r="K90" s="36"/>
    </row>
    <row r="92" spans="2:11" x14ac:dyDescent="0.15">
      <c r="B92" s="150" t="s">
        <v>72</v>
      </c>
      <c r="C92" s="151"/>
      <c r="D92" s="151"/>
      <c r="E92" s="151"/>
      <c r="F92" s="151"/>
      <c r="G92" s="151"/>
      <c r="H92" s="151"/>
      <c r="I92" s="151"/>
      <c r="J92" s="152"/>
      <c r="K92" s="153"/>
    </row>
    <row r="93" spans="2:11" x14ac:dyDescent="0.15">
      <c r="B93" s="27"/>
      <c r="C93" s="28"/>
      <c r="D93" s="28"/>
      <c r="E93" s="28"/>
      <c r="F93" s="28"/>
      <c r="G93" s="28"/>
      <c r="H93" s="28"/>
      <c r="I93" s="28"/>
      <c r="J93" s="14"/>
      <c r="K93" s="29"/>
    </row>
    <row r="94" spans="2:11" ht="30" customHeight="1" x14ac:dyDescent="0.15">
      <c r="B94" s="33"/>
      <c r="C94" s="162"/>
      <c r="D94" s="162"/>
      <c r="E94" s="163" t="s">
        <v>73</v>
      </c>
      <c r="F94" s="164"/>
      <c r="G94" s="165" t="s">
        <v>74</v>
      </c>
      <c r="H94" s="165"/>
      <c r="I94" s="14"/>
      <c r="J94" s="14"/>
      <c r="K94" s="31"/>
    </row>
    <row r="95" spans="2:11" ht="31" customHeight="1" x14ac:dyDescent="0.15">
      <c r="B95" s="33"/>
      <c r="C95" s="166" t="s">
        <v>43</v>
      </c>
      <c r="D95" s="166"/>
      <c r="E95" s="133" t="s">
        <v>4</v>
      </c>
      <c r="F95" s="133" t="s">
        <v>75</v>
      </c>
      <c r="G95" s="133" t="s">
        <v>4</v>
      </c>
      <c r="H95" s="133" t="s">
        <v>75</v>
      </c>
      <c r="I95" s="14"/>
      <c r="J95" s="14"/>
      <c r="K95" s="31"/>
    </row>
    <row r="96" spans="2:11" x14ac:dyDescent="0.15">
      <c r="B96" s="33"/>
      <c r="C96" s="154" t="s">
        <v>3</v>
      </c>
      <c r="D96" s="154"/>
      <c r="E96" s="94"/>
      <c r="F96" s="98"/>
      <c r="G96" s="98"/>
      <c r="H96" s="98"/>
      <c r="I96" s="14"/>
      <c r="J96" s="14"/>
      <c r="K96" s="31"/>
    </row>
    <row r="97" spans="2:11" x14ac:dyDescent="0.15">
      <c r="B97" s="33"/>
      <c r="C97" s="154" t="s">
        <v>1</v>
      </c>
      <c r="D97" s="154"/>
      <c r="E97" s="94"/>
      <c r="F97" s="98"/>
      <c r="G97" s="98"/>
      <c r="H97" s="98"/>
      <c r="I97" s="14"/>
      <c r="J97" s="14"/>
      <c r="K97" s="31"/>
    </row>
    <row r="98" spans="2:11" x14ac:dyDescent="0.15">
      <c r="B98" s="33"/>
      <c r="C98" s="154" t="s">
        <v>2</v>
      </c>
      <c r="D98" s="154"/>
      <c r="E98" s="94"/>
      <c r="F98" s="98"/>
      <c r="G98" s="98"/>
      <c r="H98" s="98"/>
      <c r="I98" s="14"/>
      <c r="J98" s="14"/>
      <c r="K98" s="31"/>
    </row>
    <row r="99" spans="2:11" x14ac:dyDescent="0.15">
      <c r="B99" s="33"/>
      <c r="C99" s="154" t="s">
        <v>9</v>
      </c>
      <c r="D99" s="154"/>
      <c r="E99" s="94"/>
      <c r="F99" s="98"/>
      <c r="G99" s="98"/>
      <c r="H99" s="98"/>
      <c r="I99" s="14"/>
      <c r="J99" s="14"/>
      <c r="K99" s="31"/>
    </row>
    <row r="100" spans="2:11" x14ac:dyDescent="0.15">
      <c r="B100" s="33"/>
      <c r="C100" s="154" t="s">
        <v>4</v>
      </c>
      <c r="D100" s="154"/>
      <c r="E100" s="95">
        <f>SUM(E96:E99)</f>
        <v>0</v>
      </c>
      <c r="F100" s="57">
        <f>SUM(F96:F99)</f>
        <v>0</v>
      </c>
      <c r="G100" s="57">
        <f>SUM(G96:G99)</f>
        <v>0</v>
      </c>
      <c r="H100" s="57">
        <f>SUM(H96:H99)</f>
        <v>0</v>
      </c>
      <c r="I100" s="14"/>
      <c r="J100" s="14"/>
      <c r="K100" s="31"/>
    </row>
    <row r="101" spans="2:11" x14ac:dyDescent="0.15">
      <c r="B101" s="33"/>
      <c r="C101" s="14"/>
      <c r="D101" s="14"/>
      <c r="E101" s="14"/>
      <c r="F101" s="14"/>
      <c r="G101" s="14"/>
      <c r="H101" s="14"/>
      <c r="I101" s="14"/>
      <c r="J101" s="14"/>
      <c r="K101" s="31"/>
    </row>
    <row r="102" spans="2:11" x14ac:dyDescent="0.15">
      <c r="B102" s="33"/>
      <c r="C102" s="155" t="s">
        <v>76</v>
      </c>
      <c r="D102" s="155"/>
      <c r="E102" s="155"/>
      <c r="F102" s="155"/>
      <c r="G102" s="155"/>
      <c r="H102" s="57">
        <f>+E100+G100</f>
        <v>0</v>
      </c>
      <c r="I102" s="14"/>
      <c r="J102" s="14"/>
      <c r="K102" s="31"/>
    </row>
    <row r="103" spans="2:11" x14ac:dyDescent="0.15">
      <c r="B103" s="33"/>
      <c r="C103" s="155" t="s">
        <v>77</v>
      </c>
      <c r="D103" s="155"/>
      <c r="E103" s="155"/>
      <c r="F103" s="155"/>
      <c r="G103" s="155"/>
      <c r="H103" s="58"/>
      <c r="I103" s="14"/>
      <c r="J103" s="14"/>
      <c r="K103" s="31"/>
    </row>
    <row r="104" spans="2:11" x14ac:dyDescent="0.15">
      <c r="B104" s="33"/>
      <c r="C104" s="155" t="s">
        <v>78</v>
      </c>
      <c r="D104" s="155"/>
      <c r="E104" s="155"/>
      <c r="F104" s="155"/>
      <c r="G104" s="155"/>
      <c r="H104" s="109">
        <f>H83-H102</f>
        <v>0</v>
      </c>
      <c r="I104" s="14"/>
      <c r="J104" s="14"/>
      <c r="K104" s="31"/>
    </row>
    <row r="105" spans="2:11" x14ac:dyDescent="0.15">
      <c r="B105" s="34"/>
      <c r="C105" s="35"/>
      <c r="D105" s="35"/>
      <c r="E105" s="35"/>
      <c r="F105" s="35"/>
      <c r="G105" s="35"/>
      <c r="H105" s="35"/>
      <c r="I105" s="35"/>
      <c r="J105" s="35"/>
      <c r="K105" s="36"/>
    </row>
    <row r="106" spans="2:11" x14ac:dyDescent="0.15">
      <c r="B106" s="150" t="s">
        <v>79</v>
      </c>
      <c r="C106" s="151"/>
      <c r="D106" s="151"/>
      <c r="E106" s="151"/>
      <c r="F106" s="151"/>
      <c r="G106" s="151"/>
      <c r="H106" s="151"/>
      <c r="I106" s="151"/>
      <c r="J106" s="152"/>
      <c r="K106" s="153"/>
    </row>
    <row r="107" spans="2:11" x14ac:dyDescent="0.15">
      <c r="B107" s="27"/>
      <c r="C107" s="28"/>
      <c r="D107" s="28"/>
      <c r="E107" s="28"/>
      <c r="F107" s="28"/>
      <c r="G107" s="28"/>
      <c r="H107" s="28"/>
      <c r="I107" s="28"/>
      <c r="J107" s="14"/>
      <c r="K107" s="29"/>
    </row>
    <row r="108" spans="2:11" ht="31" customHeight="1" x14ac:dyDescent="0.15">
      <c r="B108" s="33"/>
      <c r="C108" s="162"/>
      <c r="D108" s="162"/>
      <c r="E108" s="163" t="s">
        <v>73</v>
      </c>
      <c r="F108" s="164"/>
      <c r="G108" s="165" t="s">
        <v>74</v>
      </c>
      <c r="H108" s="165"/>
      <c r="I108" s="14"/>
      <c r="J108" s="14"/>
      <c r="K108" s="31"/>
    </row>
    <row r="109" spans="2:11" ht="29" customHeight="1" x14ac:dyDescent="0.15">
      <c r="B109" s="33"/>
      <c r="C109" s="166" t="s">
        <v>43</v>
      </c>
      <c r="D109" s="166"/>
      <c r="E109" s="133" t="s">
        <v>4</v>
      </c>
      <c r="F109" s="133" t="s">
        <v>75</v>
      </c>
      <c r="G109" s="133" t="s">
        <v>4</v>
      </c>
      <c r="H109" s="133" t="s">
        <v>75</v>
      </c>
      <c r="I109" s="14"/>
      <c r="J109" s="14"/>
      <c r="K109" s="31"/>
    </row>
    <row r="110" spans="2:11" x14ac:dyDescent="0.15">
      <c r="B110" s="33"/>
      <c r="C110" s="154" t="s">
        <v>3</v>
      </c>
      <c r="D110" s="154"/>
      <c r="E110" s="94"/>
      <c r="F110" s="98"/>
      <c r="G110" s="98"/>
      <c r="H110" s="98"/>
      <c r="I110" s="14"/>
      <c r="J110" s="14"/>
      <c r="K110" s="31"/>
    </row>
    <row r="111" spans="2:11" x14ac:dyDescent="0.15">
      <c r="B111" s="33"/>
      <c r="C111" s="154" t="s">
        <v>1</v>
      </c>
      <c r="D111" s="154"/>
      <c r="E111" s="94"/>
      <c r="F111" s="98"/>
      <c r="G111" s="98"/>
      <c r="H111" s="98"/>
      <c r="I111" s="14"/>
      <c r="J111" s="14"/>
      <c r="K111" s="31"/>
    </row>
    <row r="112" spans="2:11" x14ac:dyDescent="0.15">
      <c r="B112" s="33"/>
      <c r="C112" s="154" t="s">
        <v>2</v>
      </c>
      <c r="D112" s="154"/>
      <c r="E112" s="94"/>
      <c r="F112" s="98"/>
      <c r="G112" s="98"/>
      <c r="H112" s="98"/>
      <c r="I112" s="14"/>
      <c r="J112" s="14"/>
      <c r="K112" s="31"/>
    </row>
    <row r="113" spans="2:11" x14ac:dyDescent="0.15">
      <c r="B113" s="33"/>
      <c r="C113" s="154" t="s">
        <v>9</v>
      </c>
      <c r="D113" s="154"/>
      <c r="E113" s="94"/>
      <c r="F113" s="98"/>
      <c r="G113" s="98"/>
      <c r="H113" s="98"/>
      <c r="I113" s="14"/>
      <c r="J113" s="14"/>
      <c r="K113" s="31"/>
    </row>
    <row r="114" spans="2:11" x14ac:dyDescent="0.15">
      <c r="B114" s="33"/>
      <c r="C114" s="154" t="s">
        <v>4</v>
      </c>
      <c r="D114" s="154"/>
      <c r="E114" s="95">
        <f>SUM(E110:E113)</f>
        <v>0</v>
      </c>
      <c r="F114" s="57">
        <f>SUM(F110:F113)</f>
        <v>0</v>
      </c>
      <c r="G114" s="57">
        <f>SUM(G110:G113)</f>
        <v>0</v>
      </c>
      <c r="H114" s="57">
        <f>SUM(H110:H113)</f>
        <v>0</v>
      </c>
      <c r="I114" s="14"/>
      <c r="J114" s="14"/>
      <c r="K114" s="31"/>
    </row>
    <row r="115" spans="2:11" x14ac:dyDescent="0.15">
      <c r="B115" s="33"/>
      <c r="C115" s="14"/>
      <c r="D115" s="14"/>
      <c r="E115" s="14"/>
      <c r="F115" s="14"/>
      <c r="G115" s="14"/>
      <c r="H115" s="14"/>
      <c r="I115" s="14"/>
      <c r="J115" s="14"/>
      <c r="K115" s="31"/>
    </row>
    <row r="116" spans="2:11" x14ac:dyDescent="0.15">
      <c r="B116" s="33"/>
      <c r="C116" s="155" t="s">
        <v>76</v>
      </c>
      <c r="D116" s="155"/>
      <c r="E116" s="155"/>
      <c r="F116" s="155"/>
      <c r="G116" s="155"/>
      <c r="H116" s="57">
        <f>E114+G114</f>
        <v>0</v>
      </c>
      <c r="I116" s="14"/>
      <c r="J116" s="14"/>
      <c r="K116" s="31"/>
    </row>
    <row r="117" spans="2:11" x14ac:dyDescent="0.15">
      <c r="B117" s="33"/>
      <c r="C117" s="155" t="s">
        <v>77</v>
      </c>
      <c r="D117" s="155"/>
      <c r="E117" s="155"/>
      <c r="F117" s="155"/>
      <c r="G117" s="155"/>
      <c r="H117" s="58"/>
      <c r="I117" s="14"/>
      <c r="J117" s="14"/>
      <c r="K117" s="31"/>
    </row>
    <row r="118" spans="2:11" x14ac:dyDescent="0.15">
      <c r="B118" s="33"/>
      <c r="C118" s="155" t="s">
        <v>78</v>
      </c>
      <c r="D118" s="155"/>
      <c r="E118" s="155"/>
      <c r="F118" s="155"/>
      <c r="G118" s="155"/>
      <c r="H118" s="57">
        <f>I83-H116</f>
        <v>0</v>
      </c>
      <c r="I118" s="14"/>
      <c r="J118" s="14"/>
      <c r="K118" s="31"/>
    </row>
    <row r="119" spans="2:11" x14ac:dyDescent="0.15">
      <c r="B119" s="34"/>
      <c r="C119" s="35"/>
      <c r="D119" s="35"/>
      <c r="E119" s="35"/>
      <c r="F119" s="35"/>
      <c r="G119" s="35"/>
      <c r="H119" s="35"/>
      <c r="I119" s="35"/>
      <c r="J119" s="35"/>
      <c r="K119" s="36"/>
    </row>
    <row r="120" spans="2:11" x14ac:dyDescent="0.15">
      <c r="B120" s="150" t="s">
        <v>80</v>
      </c>
      <c r="C120" s="151"/>
      <c r="D120" s="151"/>
      <c r="E120" s="151"/>
      <c r="F120" s="151"/>
      <c r="G120" s="151"/>
      <c r="H120" s="151"/>
      <c r="I120" s="151"/>
      <c r="J120" s="152"/>
      <c r="K120" s="153"/>
    </row>
    <row r="121" spans="2:11" x14ac:dyDescent="0.15">
      <c r="B121" s="33"/>
      <c r="C121" s="14"/>
      <c r="D121" s="14"/>
      <c r="E121" s="14"/>
      <c r="F121" s="14"/>
      <c r="G121" s="14"/>
      <c r="H121" s="14"/>
      <c r="I121" s="14"/>
      <c r="J121" s="14"/>
      <c r="K121" s="31"/>
    </row>
    <row r="122" spans="2:11" ht="14" customHeight="1" x14ac:dyDescent="0.15">
      <c r="B122" s="33"/>
      <c r="C122" s="156" t="s">
        <v>43</v>
      </c>
      <c r="D122" s="157"/>
      <c r="E122" s="160" t="s">
        <v>20</v>
      </c>
      <c r="F122" s="161"/>
      <c r="G122" s="14"/>
      <c r="H122" s="14"/>
      <c r="I122" s="14"/>
      <c r="J122" s="14"/>
      <c r="K122" s="31"/>
    </row>
    <row r="123" spans="2:11" x14ac:dyDescent="0.15">
      <c r="B123" s="33"/>
      <c r="C123" s="158"/>
      <c r="D123" s="159"/>
      <c r="E123" s="113" t="s">
        <v>7</v>
      </c>
      <c r="F123" s="113" t="s">
        <v>8</v>
      </c>
      <c r="G123" s="14"/>
      <c r="H123" s="14"/>
      <c r="I123" s="14"/>
      <c r="J123" s="14"/>
      <c r="K123" s="31"/>
    </row>
    <row r="124" spans="2:11" x14ac:dyDescent="0.15">
      <c r="B124" s="33"/>
      <c r="C124" s="154" t="s">
        <v>3</v>
      </c>
      <c r="D124" s="154"/>
      <c r="E124" s="89">
        <f>_xlfn.IFS(H43="",0,H43="Sin promoción",0,H43="Reducción de precio",I43*G96,H43="3x2",D43/3*G96,H43="Dto. próxima compra",I43/2*G96)</f>
        <v>0</v>
      </c>
      <c r="F124" s="89">
        <f>_xlfn.IFS(H61="",0,H61="Sin promoción",0,H61="Reducción de precio",I61*G110,H61="3x2",D61/3*G110,H61="Dto. próxima compra",I61/2*G110)</f>
        <v>0</v>
      </c>
      <c r="G124" s="14"/>
      <c r="H124" s="14"/>
      <c r="I124" s="14"/>
      <c r="J124" s="14"/>
      <c r="K124" s="31"/>
    </row>
    <row r="125" spans="2:11" x14ac:dyDescent="0.15">
      <c r="B125" s="33"/>
      <c r="C125" s="154" t="s">
        <v>1</v>
      </c>
      <c r="D125" s="154"/>
      <c r="E125" s="89">
        <f t="shared" ref="E125:E127" si="2">_xlfn.IFS(H44="",0,H44="Sin promoción",0,H44="Reducción de precio",I44*G97,H44="3x2",D44/3*G97,H44="Dto. próxima compra",I44/2*G97)</f>
        <v>0</v>
      </c>
      <c r="F125" s="89">
        <f t="shared" ref="F125:F127" si="3">_xlfn.IFS(H62="",0,H62="Sin promoción",0,H62="Reducción de precio",I62*G111,H62="3x2",D62/3*G111,H62="Dto. próxima compra",I62/2*G111)</f>
        <v>0</v>
      </c>
      <c r="G125" s="14"/>
      <c r="H125" s="14"/>
      <c r="I125" s="14"/>
      <c r="J125" s="14"/>
      <c r="K125" s="31"/>
    </row>
    <row r="126" spans="2:11" x14ac:dyDescent="0.15">
      <c r="B126" s="33"/>
      <c r="C126" s="154" t="s">
        <v>2</v>
      </c>
      <c r="D126" s="154"/>
      <c r="E126" s="89">
        <f t="shared" si="2"/>
        <v>0</v>
      </c>
      <c r="F126" s="89">
        <f t="shared" si="3"/>
        <v>0</v>
      </c>
      <c r="G126" s="14"/>
      <c r="H126" s="14"/>
      <c r="I126" s="14"/>
      <c r="J126" s="14"/>
      <c r="K126" s="31"/>
    </row>
    <row r="127" spans="2:11" x14ac:dyDescent="0.15">
      <c r="B127" s="33"/>
      <c r="C127" s="154" t="s">
        <v>9</v>
      </c>
      <c r="D127" s="154"/>
      <c r="E127" s="89">
        <f t="shared" si="2"/>
        <v>0</v>
      </c>
      <c r="F127" s="89">
        <f t="shared" si="3"/>
        <v>0</v>
      </c>
      <c r="G127" s="14"/>
      <c r="H127" s="14"/>
      <c r="I127" s="14"/>
      <c r="J127" s="14"/>
      <c r="K127" s="31"/>
    </row>
    <row r="128" spans="2:11" x14ac:dyDescent="0.15">
      <c r="B128" s="33"/>
      <c r="C128" s="154" t="s">
        <v>4</v>
      </c>
      <c r="D128" s="154"/>
      <c r="E128" s="89">
        <f>SUM(E124:E127)</f>
        <v>0</v>
      </c>
      <c r="F128" s="89">
        <f>SUM(F124:F127)</f>
        <v>0</v>
      </c>
      <c r="G128" s="14"/>
      <c r="H128" s="14"/>
      <c r="I128" s="14"/>
      <c r="J128" s="14"/>
      <c r="K128" s="31"/>
    </row>
    <row r="129" spans="2:11" x14ac:dyDescent="0.15">
      <c r="B129" s="33"/>
      <c r="C129" s="14"/>
      <c r="D129" s="14"/>
      <c r="E129" s="14"/>
      <c r="F129" s="14"/>
      <c r="G129" s="14"/>
      <c r="H129" s="14"/>
      <c r="I129" s="14"/>
      <c r="J129" s="14"/>
      <c r="K129" s="31"/>
    </row>
    <row r="130" spans="2:11" x14ac:dyDescent="0.15">
      <c r="B130" s="150" t="s">
        <v>81</v>
      </c>
      <c r="C130" s="151"/>
      <c r="D130" s="151"/>
      <c r="E130" s="151"/>
      <c r="F130" s="151"/>
      <c r="G130" s="151"/>
      <c r="H130" s="151"/>
      <c r="I130" s="151"/>
      <c r="J130" s="152"/>
      <c r="K130" s="153"/>
    </row>
    <row r="131" spans="2:11" x14ac:dyDescent="0.15">
      <c r="B131" s="27"/>
      <c r="C131" s="28"/>
      <c r="D131" s="28"/>
      <c r="E131" s="28"/>
      <c r="F131" s="28"/>
      <c r="G131" s="28"/>
      <c r="H131" s="28"/>
      <c r="I131" s="28"/>
      <c r="J131" s="28"/>
      <c r="K131" s="29"/>
    </row>
    <row r="132" spans="2:11" x14ac:dyDescent="0.15">
      <c r="B132" s="33"/>
      <c r="C132" s="97"/>
      <c r="D132" s="97"/>
      <c r="E132" s="97"/>
      <c r="F132" s="113" t="s">
        <v>7</v>
      </c>
      <c r="G132" s="113" t="s">
        <v>8</v>
      </c>
      <c r="H132" s="97"/>
      <c r="I132" s="97"/>
      <c r="J132" s="97"/>
      <c r="K132" s="31"/>
    </row>
    <row r="133" spans="2:11" x14ac:dyDescent="0.15">
      <c r="B133" s="33"/>
      <c r="C133" s="147" t="s">
        <v>82</v>
      </c>
      <c r="D133" s="148"/>
      <c r="E133" s="149"/>
      <c r="F133" s="110"/>
      <c r="G133" s="110"/>
      <c r="H133" s="97"/>
      <c r="I133" s="97"/>
      <c r="J133" s="97"/>
      <c r="K133" s="31"/>
    </row>
    <row r="134" spans="2:11" x14ac:dyDescent="0.15">
      <c r="B134" s="33"/>
      <c r="C134" s="147" t="s">
        <v>83</v>
      </c>
      <c r="D134" s="148"/>
      <c r="E134" s="149"/>
      <c r="F134" s="57">
        <f>H81</f>
        <v>0</v>
      </c>
      <c r="G134" s="57">
        <f>I81</f>
        <v>0</v>
      </c>
      <c r="H134" s="97"/>
      <c r="I134" s="97"/>
      <c r="J134" s="97"/>
      <c r="K134" s="31"/>
    </row>
    <row r="135" spans="2:11" x14ac:dyDescent="0.15">
      <c r="B135" s="33"/>
      <c r="C135" s="147" t="s">
        <v>84</v>
      </c>
      <c r="D135" s="148"/>
      <c r="E135" s="149"/>
      <c r="F135" s="57">
        <f>H82</f>
        <v>0</v>
      </c>
      <c r="G135" s="57">
        <f>I82</f>
        <v>0</v>
      </c>
      <c r="H135" s="97"/>
      <c r="I135" s="97"/>
      <c r="J135" s="97"/>
      <c r="K135" s="31"/>
    </row>
    <row r="136" spans="2:11" x14ac:dyDescent="0.15">
      <c r="B136" s="33"/>
      <c r="C136" s="147" t="s">
        <v>85</v>
      </c>
      <c r="D136" s="148"/>
      <c r="E136" s="149"/>
      <c r="F136" s="57">
        <f>F134+F135-H102</f>
        <v>0</v>
      </c>
      <c r="G136" s="57">
        <f>G134+G135-H116</f>
        <v>0</v>
      </c>
      <c r="H136" s="97"/>
      <c r="I136" s="97"/>
      <c r="J136" s="97"/>
      <c r="K136" s="31"/>
    </row>
    <row r="137" spans="2:11" x14ac:dyDescent="0.15">
      <c r="B137" s="33"/>
      <c r="C137" s="14"/>
      <c r="D137" s="14"/>
      <c r="E137" s="14"/>
      <c r="F137" s="14"/>
      <c r="G137" s="14"/>
      <c r="H137" s="14"/>
      <c r="I137" s="14"/>
      <c r="J137" s="14"/>
      <c r="K137" s="31"/>
    </row>
    <row r="138" spans="2:11" x14ac:dyDescent="0.15">
      <c r="B138" s="150" t="s">
        <v>86</v>
      </c>
      <c r="C138" s="151"/>
      <c r="D138" s="151"/>
      <c r="E138" s="151"/>
      <c r="F138" s="151"/>
      <c r="G138" s="151"/>
      <c r="H138" s="151"/>
      <c r="I138" s="151"/>
      <c r="J138" s="152"/>
      <c r="K138" s="153"/>
    </row>
    <row r="139" spans="2:11" x14ac:dyDescent="0.15">
      <c r="B139" s="27"/>
      <c r="C139" s="28"/>
      <c r="D139" s="28"/>
      <c r="E139" s="28"/>
      <c r="F139" s="28"/>
      <c r="G139" s="28"/>
      <c r="H139" s="28"/>
      <c r="I139" s="28"/>
      <c r="J139" s="14"/>
      <c r="K139" s="29"/>
    </row>
    <row r="140" spans="2:11" ht="14" x14ac:dyDescent="0.15">
      <c r="B140" s="33"/>
      <c r="C140" s="144" t="s">
        <v>87</v>
      </c>
      <c r="D140" s="145"/>
      <c r="E140" s="146"/>
      <c r="F140" s="52" t="s">
        <v>162</v>
      </c>
      <c r="G140" s="52" t="s">
        <v>163</v>
      </c>
      <c r="H140" s="111"/>
      <c r="I140" s="97"/>
      <c r="J140" s="97"/>
      <c r="K140" s="31"/>
    </row>
    <row r="141" spans="2:11" x14ac:dyDescent="0.15">
      <c r="B141" s="33"/>
      <c r="C141" s="147" t="s">
        <v>161</v>
      </c>
      <c r="D141" s="148"/>
      <c r="E141" s="149"/>
      <c r="F141" s="112">
        <v>0.01</v>
      </c>
      <c r="G141" s="112">
        <v>0.03</v>
      </c>
      <c r="H141" s="111"/>
      <c r="I141" s="97"/>
      <c r="J141" s="97"/>
      <c r="K141" s="31"/>
    </row>
    <row r="142" spans="2:11" x14ac:dyDescent="0.15">
      <c r="B142" s="33"/>
      <c r="C142" s="130" t="s">
        <v>164</v>
      </c>
      <c r="D142" s="131"/>
      <c r="E142" s="132"/>
      <c r="F142" s="112">
        <v>0.05</v>
      </c>
      <c r="G142" s="112">
        <v>0.05</v>
      </c>
      <c r="H142" s="111"/>
      <c r="I142" s="111"/>
      <c r="J142" s="111"/>
      <c r="K142" s="31"/>
    </row>
    <row r="143" spans="2:11" x14ac:dyDescent="0.15">
      <c r="B143" s="33"/>
      <c r="C143" s="147" t="s">
        <v>165</v>
      </c>
      <c r="D143" s="148"/>
      <c r="E143" s="149"/>
      <c r="F143" s="112">
        <v>0.01</v>
      </c>
      <c r="G143" s="112">
        <v>0.02</v>
      </c>
      <c r="H143" s="111"/>
      <c r="I143" s="97"/>
      <c r="J143" s="97"/>
      <c r="K143" s="31"/>
    </row>
    <row r="144" spans="2:11" x14ac:dyDescent="0.15">
      <c r="B144" s="34"/>
      <c r="C144" s="35"/>
      <c r="D144" s="35"/>
      <c r="E144" s="35"/>
      <c r="F144" s="35"/>
      <c r="G144" s="35"/>
      <c r="H144" s="35"/>
      <c r="I144" s="35"/>
      <c r="J144" s="35"/>
      <c r="K144" s="36"/>
    </row>
    <row r="146" spans="2:12" x14ac:dyDescent="0.15">
      <c r="B146" s="143" t="s">
        <v>133</v>
      </c>
      <c r="C146" s="143"/>
      <c r="D146" s="143"/>
      <c r="E146" s="143"/>
      <c r="F146" s="143"/>
      <c r="G146" s="143"/>
      <c r="H146" s="143"/>
      <c r="I146" s="143"/>
      <c r="J146" s="143"/>
      <c r="K146" s="143"/>
    </row>
    <row r="147" spans="2:12" x14ac:dyDescent="0.15">
      <c r="B147" s="41"/>
      <c r="C147" s="76"/>
      <c r="D147" s="76"/>
      <c r="E147" s="76"/>
      <c r="F147" s="76"/>
      <c r="G147" s="76"/>
      <c r="H147" s="76"/>
      <c r="I147" s="76"/>
      <c r="J147" s="76"/>
      <c r="K147" s="42"/>
    </row>
    <row r="148" spans="2:12" x14ac:dyDescent="0.15">
      <c r="B148" s="33"/>
      <c r="C148" s="139" t="s">
        <v>88</v>
      </c>
      <c r="D148" s="139"/>
      <c r="E148" s="139"/>
      <c r="F148" s="139"/>
      <c r="G148" s="139"/>
      <c r="H148" s="139"/>
      <c r="I148" s="139"/>
      <c r="J148" s="15"/>
      <c r="K148" s="31"/>
    </row>
    <row r="149" spans="2:12" x14ac:dyDescent="0.15">
      <c r="B149" s="33"/>
      <c r="C149" s="73" t="s">
        <v>89</v>
      </c>
      <c r="D149" s="73"/>
      <c r="E149" s="73"/>
      <c r="F149" s="73"/>
      <c r="G149" s="73"/>
      <c r="H149" s="73"/>
      <c r="I149" s="75"/>
      <c r="J149" s="15"/>
      <c r="K149" s="43"/>
    </row>
    <row r="150" spans="2:12" x14ac:dyDescent="0.15">
      <c r="B150" s="33"/>
      <c r="C150" s="121"/>
      <c r="D150" s="121" t="s">
        <v>90</v>
      </c>
      <c r="E150" s="44"/>
      <c r="F150" s="44"/>
      <c r="G150" s="44"/>
      <c r="H150" s="44"/>
      <c r="I150" s="16">
        <f>+(D43*(E96+G96))+(D44*(E97+G97))+(D45*(E98+G98))+(D46*(E99+G99))</f>
        <v>0</v>
      </c>
      <c r="J150" s="15"/>
      <c r="K150" s="45"/>
    </row>
    <row r="151" spans="2:12" x14ac:dyDescent="0.15">
      <c r="B151" s="33"/>
      <c r="C151" s="121"/>
      <c r="D151" s="122" t="s">
        <v>91</v>
      </c>
      <c r="E151" s="22"/>
      <c r="F151" s="22"/>
      <c r="G151" s="22"/>
      <c r="H151" s="22"/>
      <c r="I151" s="16">
        <f>+(E43*(E96+G96))+(E44*(E97+G97))+(E45*(E98+G98))+(E46*(E99+G99))</f>
        <v>0</v>
      </c>
      <c r="J151" s="15"/>
      <c r="K151" s="45"/>
    </row>
    <row r="152" spans="2:12" x14ac:dyDescent="0.15">
      <c r="B152" s="33"/>
      <c r="C152" s="137" t="s">
        <v>92</v>
      </c>
      <c r="D152" s="123"/>
      <c r="E152" s="17"/>
      <c r="F152" s="17"/>
      <c r="G152" s="17"/>
      <c r="H152" s="17"/>
      <c r="I152" s="18">
        <f>+I150-I151</f>
        <v>0</v>
      </c>
      <c r="J152" s="15"/>
      <c r="K152" s="46"/>
    </row>
    <row r="153" spans="2:12" x14ac:dyDescent="0.15">
      <c r="B153" s="33"/>
      <c r="C153" s="73" t="s">
        <v>93</v>
      </c>
      <c r="D153" s="59"/>
      <c r="E153" s="59"/>
      <c r="F153" s="59"/>
      <c r="G153" s="59"/>
      <c r="H153" s="59"/>
      <c r="I153" s="60"/>
      <c r="J153" s="15"/>
      <c r="K153" s="46"/>
    </row>
    <row r="154" spans="2:12" x14ac:dyDescent="0.15">
      <c r="B154" s="33"/>
      <c r="C154" s="121"/>
      <c r="D154" s="122" t="s">
        <v>94</v>
      </c>
      <c r="E154" s="22"/>
      <c r="F154" s="22"/>
      <c r="G154" s="22"/>
      <c r="H154" s="22"/>
      <c r="I154" s="16">
        <f>F133*(E100+G100)</f>
        <v>0</v>
      </c>
      <c r="J154" s="15"/>
      <c r="K154" s="45"/>
    </row>
    <row r="155" spans="2:12" x14ac:dyDescent="0.15">
      <c r="B155" s="33"/>
      <c r="C155" s="121"/>
      <c r="D155" s="122" t="s">
        <v>95</v>
      </c>
      <c r="E155" s="22"/>
      <c r="F155" s="22"/>
      <c r="G155" s="22"/>
      <c r="H155" s="22"/>
      <c r="I155" s="16">
        <f>E128</f>
        <v>0</v>
      </c>
      <c r="J155" s="15"/>
      <c r="K155" s="45"/>
      <c r="L155" s="19"/>
    </row>
    <row r="156" spans="2:12" x14ac:dyDescent="0.15">
      <c r="B156" s="33"/>
      <c r="C156" s="121"/>
      <c r="D156" s="122" t="s">
        <v>96</v>
      </c>
      <c r="E156" s="22"/>
      <c r="F156" s="22"/>
      <c r="G156" s="22"/>
      <c r="H156" s="22"/>
      <c r="I156" s="16">
        <f>+(((D43*(E96-F96))+(D44*(E97-F97))+(D45*(E98-F98))+(D46*(E99-F99)))*0.0846)+(((D43*(G96-H96))+(D44*(G97-H97))+(D45*(G98-H98))+(D46*(G99-H99)))*0.065)</f>
        <v>0</v>
      </c>
      <c r="J156" s="91"/>
      <c r="K156" s="45"/>
    </row>
    <row r="157" spans="2:12" x14ac:dyDescent="0.15">
      <c r="B157" s="33"/>
      <c r="C157" s="121"/>
      <c r="D157" s="122" t="s">
        <v>97</v>
      </c>
      <c r="E157" s="22"/>
      <c r="F157" s="22"/>
      <c r="G157" s="22"/>
      <c r="H157" s="22"/>
      <c r="I157" s="16">
        <f>(F141*(E96+E97+E98+G96+G97+G98))+(G141*(E99+G99))</f>
        <v>0</v>
      </c>
      <c r="J157" s="91"/>
      <c r="K157" s="45"/>
    </row>
    <row r="158" spans="2:12" x14ac:dyDescent="0.15">
      <c r="B158" s="33"/>
      <c r="C158" s="121"/>
      <c r="D158" s="122" t="s">
        <v>98</v>
      </c>
      <c r="E158" s="22"/>
      <c r="F158" s="22"/>
      <c r="G158" s="22"/>
      <c r="H158" s="22"/>
      <c r="I158" s="16">
        <f>(F142*(F96+F97+F98+H96+H97+H98))+(G142*(F99+H99))</f>
        <v>0</v>
      </c>
      <c r="J158" s="91"/>
      <c r="K158" s="45"/>
    </row>
    <row r="159" spans="2:12" x14ac:dyDescent="0.15">
      <c r="B159" s="33"/>
      <c r="C159" s="121"/>
      <c r="D159" s="122" t="s">
        <v>99</v>
      </c>
      <c r="E159" s="22"/>
      <c r="F159" s="22"/>
      <c r="G159" s="22"/>
      <c r="H159" s="22"/>
      <c r="I159" s="16">
        <f>(F143*(F96+F97+F98+H96+H97+H98))+(G143*(F99+H99))</f>
        <v>0</v>
      </c>
      <c r="J159" s="91"/>
      <c r="K159" s="45"/>
    </row>
    <row r="160" spans="2:12" x14ac:dyDescent="0.15">
      <c r="B160" s="33"/>
      <c r="C160" s="121"/>
      <c r="D160" s="122" t="s">
        <v>100</v>
      </c>
      <c r="E160" s="22"/>
      <c r="F160" s="22"/>
      <c r="G160" s="22"/>
      <c r="H160" s="22"/>
      <c r="I160" s="16">
        <f>+((F99+H99)*(F133+0.03))*0.02</f>
        <v>0</v>
      </c>
      <c r="J160" s="91"/>
      <c r="K160" s="45"/>
    </row>
    <row r="161" spans="2:13" x14ac:dyDescent="0.15">
      <c r="B161" s="33"/>
      <c r="C161" s="123" t="s">
        <v>101</v>
      </c>
      <c r="D161" s="124"/>
      <c r="E161" s="47"/>
      <c r="F161" s="47"/>
      <c r="G161" s="47"/>
      <c r="H161" s="47"/>
      <c r="I161" s="18">
        <f>SUM(I154:I160)</f>
        <v>0</v>
      </c>
      <c r="J161" s="91"/>
      <c r="K161" s="46"/>
    </row>
    <row r="162" spans="2:13" x14ac:dyDescent="0.15">
      <c r="B162" s="33"/>
      <c r="C162" s="61" t="s">
        <v>102</v>
      </c>
      <c r="D162" s="61"/>
      <c r="E162" s="61"/>
      <c r="F162" s="61"/>
      <c r="G162" s="61"/>
      <c r="H162" s="61"/>
      <c r="I162" s="62">
        <f>+I152-I161</f>
        <v>0</v>
      </c>
      <c r="J162" s="15"/>
      <c r="K162" s="46"/>
    </row>
    <row r="163" spans="2:13" x14ac:dyDescent="0.15">
      <c r="B163" s="33"/>
      <c r="C163" s="73" t="s">
        <v>103</v>
      </c>
      <c r="D163" s="73"/>
      <c r="E163" s="63"/>
      <c r="F163" s="63"/>
      <c r="G163" s="63"/>
      <c r="H163" s="63"/>
      <c r="I163" s="64"/>
      <c r="J163" s="15"/>
      <c r="K163" s="43"/>
    </row>
    <row r="164" spans="2:13" x14ac:dyDescent="0.15">
      <c r="B164" s="33"/>
      <c r="C164" s="121"/>
      <c r="D164" s="121" t="s">
        <v>90</v>
      </c>
      <c r="E164" s="44"/>
      <c r="F164" s="44"/>
      <c r="G164" s="44"/>
      <c r="H164" s="44"/>
      <c r="I164" s="16">
        <f>(D61*(E110+G110))+(D62*(E111+G111))+(D63*(E112+G112))+(D64*(E113+G113))</f>
        <v>0</v>
      </c>
      <c r="J164" s="15"/>
      <c r="K164" s="45"/>
    </row>
    <row r="165" spans="2:13" x14ac:dyDescent="0.15">
      <c r="B165" s="33"/>
      <c r="C165" s="121"/>
      <c r="D165" s="122" t="s">
        <v>91</v>
      </c>
      <c r="E165" s="22"/>
      <c r="F165" s="22"/>
      <c r="G165" s="22"/>
      <c r="H165" s="22"/>
      <c r="I165" s="16">
        <f>(E61*(E110+G110))+(E62*(E111+G111))+(E63*(E112+G112))+(E64*(E113+G113))</f>
        <v>0</v>
      </c>
      <c r="J165" s="15"/>
      <c r="K165" s="45"/>
    </row>
    <row r="166" spans="2:13" x14ac:dyDescent="0.15">
      <c r="B166" s="33"/>
      <c r="C166" s="137" t="s">
        <v>104</v>
      </c>
      <c r="D166" s="123"/>
      <c r="E166" s="17"/>
      <c r="F166" s="17"/>
      <c r="G166" s="17"/>
      <c r="H166" s="17"/>
      <c r="I166" s="18">
        <f>+I164-I165</f>
        <v>0</v>
      </c>
      <c r="J166" s="15"/>
      <c r="K166" s="46"/>
    </row>
    <row r="167" spans="2:13" x14ac:dyDescent="0.15">
      <c r="B167" s="33"/>
      <c r="C167" s="73" t="s">
        <v>105</v>
      </c>
      <c r="D167" s="59"/>
      <c r="E167" s="59"/>
      <c r="F167" s="59"/>
      <c r="G167" s="59"/>
      <c r="H167" s="59"/>
      <c r="I167" s="60"/>
      <c r="J167" s="15"/>
      <c r="K167" s="46"/>
    </row>
    <row r="168" spans="2:13" x14ac:dyDescent="0.15">
      <c r="B168" s="33"/>
      <c r="C168" s="121"/>
      <c r="D168" s="122" t="s">
        <v>94</v>
      </c>
      <c r="E168" s="22"/>
      <c r="F168" s="22"/>
      <c r="G168" s="22"/>
      <c r="H168" s="22"/>
      <c r="I168" s="16">
        <f>G133*(E114+G114)</f>
        <v>0</v>
      </c>
      <c r="J168" s="15"/>
      <c r="K168" s="45"/>
    </row>
    <row r="169" spans="2:13" x14ac:dyDescent="0.15">
      <c r="B169" s="33"/>
      <c r="C169" s="121"/>
      <c r="D169" s="122" t="s">
        <v>95</v>
      </c>
      <c r="E169" s="22"/>
      <c r="F169" s="22"/>
      <c r="G169" s="22"/>
      <c r="H169" s="22"/>
      <c r="I169" s="16">
        <f>F128</f>
        <v>0</v>
      </c>
      <c r="J169" s="92"/>
      <c r="K169" s="45"/>
      <c r="L169" s="19"/>
      <c r="M169" s="93"/>
    </row>
    <row r="170" spans="2:13" x14ac:dyDescent="0.15">
      <c r="B170" s="33"/>
      <c r="C170" s="121"/>
      <c r="D170" s="122" t="s">
        <v>96</v>
      </c>
      <c r="E170" s="22"/>
      <c r="F170" s="22"/>
      <c r="G170" s="22"/>
      <c r="H170" s="22"/>
      <c r="I170" s="16">
        <f>(((D61*(E110-F110))+(D62*(E111-F111))+(D63*(E112-F112))+(D64*(E113-F113)))*0.0846)+(((D61*(G110-H110))+(D62*(G111-H111))+(D63*(G112-H112))+(D64*(G113-H113)))*0.065)</f>
        <v>0</v>
      </c>
      <c r="J170" s="15"/>
      <c r="K170" s="45"/>
    </row>
    <row r="171" spans="2:13" x14ac:dyDescent="0.15">
      <c r="B171" s="33"/>
      <c r="C171" s="121"/>
      <c r="D171" s="122" t="s">
        <v>97</v>
      </c>
      <c r="E171" s="22"/>
      <c r="F171" s="22"/>
      <c r="G171" s="22"/>
      <c r="H171" s="22"/>
      <c r="I171" s="16">
        <f>(F141*(E110+E111+E112+G110+G111+G112))+(G141*(E113+G113))</f>
        <v>0</v>
      </c>
      <c r="J171" s="92"/>
      <c r="K171" s="45"/>
    </row>
    <row r="172" spans="2:13" x14ac:dyDescent="0.15">
      <c r="B172" s="33"/>
      <c r="C172" s="121"/>
      <c r="D172" s="122" t="s">
        <v>98</v>
      </c>
      <c r="E172" s="22"/>
      <c r="F172" s="22"/>
      <c r="G172" s="22"/>
      <c r="H172" s="22"/>
      <c r="I172" s="16">
        <f>(F142*(F110+F111+F112+H110+H111+H112))+(G142*(F113+H113))</f>
        <v>0</v>
      </c>
      <c r="J172" s="92"/>
      <c r="K172" s="45"/>
    </row>
    <row r="173" spans="2:13" x14ac:dyDescent="0.15">
      <c r="B173" s="33"/>
      <c r="C173" s="121"/>
      <c r="D173" s="122" t="s">
        <v>99</v>
      </c>
      <c r="E173" s="22"/>
      <c r="F173" s="22"/>
      <c r="G173" s="22"/>
      <c r="H173" s="22"/>
      <c r="I173" s="16">
        <f>(F143*(F110+F111+F112+H110+H111+H112))+(G143*(F113+H113))</f>
        <v>0</v>
      </c>
      <c r="J173" s="92"/>
      <c r="K173" s="45"/>
    </row>
    <row r="174" spans="2:13" x14ac:dyDescent="0.15">
      <c r="B174" s="33"/>
      <c r="C174" s="121"/>
      <c r="D174" s="122" t="s">
        <v>100</v>
      </c>
      <c r="E174" s="22"/>
      <c r="F174" s="22"/>
      <c r="G174" s="22"/>
      <c r="H174" s="22"/>
      <c r="I174" s="16">
        <f>+((F113+H113)*(G133+0.03))*0.02</f>
        <v>0</v>
      </c>
      <c r="J174" s="96"/>
      <c r="K174" s="45"/>
    </row>
    <row r="175" spans="2:13" x14ac:dyDescent="0.15">
      <c r="B175" s="33"/>
      <c r="C175" s="123" t="s">
        <v>106</v>
      </c>
      <c r="D175" s="124"/>
      <c r="E175" s="47"/>
      <c r="F175" s="47"/>
      <c r="G175" s="47"/>
      <c r="H175" s="47"/>
      <c r="I175" s="18">
        <f>SUM(I168:I174)</f>
        <v>0</v>
      </c>
      <c r="J175" s="15"/>
      <c r="K175" s="46"/>
    </row>
    <row r="176" spans="2:13" x14ac:dyDescent="0.15">
      <c r="B176" s="33"/>
      <c r="C176" s="65" t="s">
        <v>107</v>
      </c>
      <c r="D176" s="61"/>
      <c r="E176" s="65"/>
      <c r="F176" s="65"/>
      <c r="G176" s="65"/>
      <c r="H176" s="65"/>
      <c r="I176" s="66">
        <f>+I166-I175</f>
        <v>0</v>
      </c>
      <c r="J176" s="15"/>
      <c r="K176" s="46"/>
    </row>
    <row r="177" spans="2:13" x14ac:dyDescent="0.15">
      <c r="B177" s="33"/>
      <c r="C177" s="59" t="s">
        <v>108</v>
      </c>
      <c r="D177" s="59"/>
      <c r="E177" s="59"/>
      <c r="F177" s="59"/>
      <c r="G177" s="59"/>
      <c r="H177" s="59"/>
      <c r="I177" s="60"/>
      <c r="J177" s="15"/>
      <c r="K177" s="46"/>
    </row>
    <row r="178" spans="2:13" x14ac:dyDescent="0.15">
      <c r="B178" s="33"/>
      <c r="C178" s="121"/>
      <c r="D178" s="122" t="s">
        <v>109</v>
      </c>
      <c r="E178" s="22"/>
      <c r="F178" s="22"/>
      <c r="G178" s="22"/>
      <c r="H178" s="22"/>
      <c r="I178" s="16">
        <f>H214*0.1</f>
        <v>2990000</v>
      </c>
      <c r="J178" s="15"/>
      <c r="K178" s="45"/>
    </row>
    <row r="179" spans="2:13" x14ac:dyDescent="0.15">
      <c r="B179" s="33"/>
      <c r="C179" s="121"/>
      <c r="D179" s="122" t="s">
        <v>110</v>
      </c>
      <c r="E179" s="22"/>
      <c r="F179" s="22"/>
      <c r="G179" s="22"/>
      <c r="H179" s="22"/>
      <c r="I179" s="16">
        <f>_xlfn.IFS(H214=29900000,3000000,H214=35900000,4200000,H214=41900000,5400000,H214=47900000,6000000,H214=53900000,6600000,H214=59900000,7200000,H214=65900000,7800000,H214=71900000,8400000)</f>
        <v>3000000</v>
      </c>
      <c r="J179" s="15"/>
      <c r="K179" s="45"/>
    </row>
    <row r="180" spans="2:13" x14ac:dyDescent="0.15">
      <c r="B180" s="33"/>
      <c r="C180" s="121"/>
      <c r="D180" s="122" t="s">
        <v>111</v>
      </c>
      <c r="E180" s="22"/>
      <c r="F180" s="22"/>
      <c r="G180" s="22"/>
      <c r="H180" s="22"/>
      <c r="I180" s="138">
        <f>+(I150+I164)*0.045</f>
        <v>0</v>
      </c>
      <c r="J180" s="15"/>
      <c r="K180" s="45"/>
    </row>
    <row r="181" spans="2:13" x14ac:dyDescent="0.15">
      <c r="B181" s="33"/>
      <c r="C181" s="121"/>
      <c r="D181" s="122" t="s">
        <v>112</v>
      </c>
      <c r="E181" s="22"/>
      <c r="F181" s="22"/>
      <c r="G181" s="22"/>
      <c r="H181" s="22"/>
      <c r="I181" s="16">
        <f>(50000*D27)+((E33+E34)*D27*I33)</f>
        <v>0</v>
      </c>
      <c r="J181" s="15"/>
      <c r="K181" s="45"/>
      <c r="M181" s="19"/>
    </row>
    <row r="182" spans="2:13" x14ac:dyDescent="0.15">
      <c r="B182" s="33"/>
      <c r="C182" s="121"/>
      <c r="D182" s="122" t="s">
        <v>113</v>
      </c>
      <c r="E182" s="22"/>
      <c r="F182" s="22"/>
      <c r="G182" s="22"/>
      <c r="H182" s="22"/>
      <c r="I182" s="16">
        <f>(60000*D28)*I11</f>
        <v>0</v>
      </c>
      <c r="J182" s="15"/>
      <c r="K182" s="45"/>
      <c r="M182" s="19"/>
    </row>
    <row r="183" spans="2:13" x14ac:dyDescent="0.15">
      <c r="B183" s="33"/>
      <c r="C183" s="121"/>
      <c r="D183" s="122" t="s">
        <v>114</v>
      </c>
      <c r="E183" s="22"/>
      <c r="F183" s="22"/>
      <c r="G183" s="22"/>
      <c r="H183" s="22"/>
      <c r="I183" s="16">
        <f>((((D44-E44)*F97)+((D45-E45)*F98)+((D62-E62)*F111)+((D63-E63)*F112))*(I34/100))</f>
        <v>0</v>
      </c>
      <c r="J183" s="15"/>
      <c r="K183" s="45"/>
    </row>
    <row r="184" spans="2:13" x14ac:dyDescent="0.15">
      <c r="B184" s="33"/>
      <c r="C184" s="121"/>
      <c r="D184" s="122" t="s">
        <v>115</v>
      </c>
      <c r="E184" s="22"/>
      <c r="F184" s="22"/>
      <c r="G184" s="22"/>
      <c r="H184" s="22"/>
      <c r="I184" s="16">
        <f>F38</f>
        <v>0</v>
      </c>
      <c r="J184" s="15"/>
      <c r="K184" s="45"/>
    </row>
    <row r="185" spans="2:13" x14ac:dyDescent="0.15">
      <c r="B185" s="33"/>
      <c r="C185" s="121"/>
      <c r="D185" s="122" t="s">
        <v>116</v>
      </c>
      <c r="E185" s="22"/>
      <c r="F185" s="22"/>
      <c r="G185" s="22"/>
      <c r="H185" s="22"/>
      <c r="I185" s="16">
        <f>F56+(H56*I11)</f>
        <v>0</v>
      </c>
      <c r="J185" s="15"/>
      <c r="K185" s="45"/>
    </row>
    <row r="186" spans="2:13" x14ac:dyDescent="0.15">
      <c r="B186" s="33"/>
      <c r="C186" s="121"/>
      <c r="D186" s="122" t="s">
        <v>117</v>
      </c>
      <c r="E186" s="22"/>
      <c r="F186" s="22"/>
      <c r="G186" s="22"/>
      <c r="H186" s="22"/>
      <c r="I186" s="16">
        <f>F74+(H74*I11)</f>
        <v>0</v>
      </c>
      <c r="J186" s="15"/>
      <c r="K186" s="45"/>
    </row>
    <row r="187" spans="2:13" x14ac:dyDescent="0.15">
      <c r="B187" s="33"/>
      <c r="C187" s="123" t="s">
        <v>118</v>
      </c>
      <c r="D187" s="124"/>
      <c r="E187" s="47"/>
      <c r="F187" s="47"/>
      <c r="G187" s="47"/>
      <c r="H187" s="47"/>
      <c r="I187" s="18">
        <f>SUM(I178:I186)</f>
        <v>5990000</v>
      </c>
      <c r="J187" s="15"/>
      <c r="K187" s="46"/>
    </row>
    <row r="188" spans="2:13" x14ac:dyDescent="0.15">
      <c r="B188" s="33"/>
      <c r="C188" s="61" t="s">
        <v>119</v>
      </c>
      <c r="D188" s="61"/>
      <c r="E188" s="61"/>
      <c r="F188" s="61"/>
      <c r="G188" s="61"/>
      <c r="H188" s="61"/>
      <c r="I188" s="62">
        <f>+I162+I176-I187</f>
        <v>-5990000</v>
      </c>
      <c r="J188" s="15"/>
      <c r="K188" s="46"/>
    </row>
    <row r="189" spans="2:13" ht="16" x14ac:dyDescent="0.2">
      <c r="B189" s="33"/>
      <c r="C189" s="59" t="s">
        <v>120</v>
      </c>
      <c r="D189" s="59"/>
      <c r="E189" s="59"/>
      <c r="F189" s="59"/>
      <c r="G189" s="59"/>
      <c r="H189" s="59"/>
      <c r="I189" s="60"/>
      <c r="J189" s="15"/>
      <c r="K189" s="46"/>
      <c r="L189" s="21"/>
    </row>
    <row r="190" spans="2:13" ht="13" customHeight="1" x14ac:dyDescent="0.2">
      <c r="B190" s="33"/>
      <c r="C190" s="121"/>
      <c r="D190" s="122" t="s">
        <v>121</v>
      </c>
      <c r="E190" s="22"/>
      <c r="F190" s="22"/>
      <c r="G190" s="22"/>
      <c r="H190" s="22"/>
      <c r="I190" s="16">
        <f>+I89*(I21/100)</f>
        <v>0</v>
      </c>
      <c r="J190" s="15"/>
      <c r="K190" s="45"/>
      <c r="L190" s="21"/>
    </row>
    <row r="191" spans="2:13" ht="13" customHeight="1" x14ac:dyDescent="0.2">
      <c r="B191" s="33"/>
      <c r="C191" s="121"/>
      <c r="D191" s="122" t="s">
        <v>122</v>
      </c>
      <c r="E191" s="22"/>
      <c r="F191" s="22"/>
      <c r="G191" s="22"/>
      <c r="H191" s="22"/>
      <c r="I191" s="20"/>
      <c r="J191" s="15"/>
      <c r="K191" s="45"/>
      <c r="L191" s="21"/>
    </row>
    <row r="192" spans="2:13" ht="13" customHeight="1" x14ac:dyDescent="0.2">
      <c r="B192" s="33"/>
      <c r="C192" s="121"/>
      <c r="D192" s="122" t="s">
        <v>123</v>
      </c>
      <c r="E192" s="22"/>
      <c r="F192" s="22"/>
      <c r="G192" s="22"/>
      <c r="H192" s="22"/>
      <c r="I192" s="16">
        <f>(I87+I221)*(I17/100)</f>
        <v>0</v>
      </c>
      <c r="J192" s="15"/>
      <c r="K192" s="45"/>
      <c r="L192" s="21"/>
    </row>
    <row r="193" spans="2:12" ht="13" customHeight="1" x14ac:dyDescent="0.2">
      <c r="B193" s="33"/>
      <c r="C193" s="121"/>
      <c r="D193" s="122" t="s">
        <v>124</v>
      </c>
      <c r="E193" s="22"/>
      <c r="F193" s="22"/>
      <c r="G193" s="22"/>
      <c r="H193" s="22"/>
      <c r="I193" s="16">
        <f>(I87*(I18/100))+(I88*(I19/100))</f>
        <v>0</v>
      </c>
      <c r="J193" s="15"/>
      <c r="K193" s="45"/>
      <c r="L193" s="21"/>
    </row>
    <row r="194" spans="2:12" ht="13" customHeight="1" x14ac:dyDescent="0.2">
      <c r="B194" s="33"/>
      <c r="C194" s="121"/>
      <c r="D194" s="122" t="s">
        <v>125</v>
      </c>
      <c r="E194" s="22"/>
      <c r="F194" s="22"/>
      <c r="G194" s="22"/>
      <c r="H194" s="22"/>
      <c r="I194" s="20"/>
      <c r="J194" s="15"/>
      <c r="K194" s="45"/>
      <c r="L194" s="21"/>
    </row>
    <row r="195" spans="2:12" ht="13" customHeight="1" x14ac:dyDescent="0.2">
      <c r="B195" s="33"/>
      <c r="C195" s="121"/>
      <c r="D195" s="122" t="s">
        <v>126</v>
      </c>
      <c r="E195" s="22"/>
      <c r="F195" s="22"/>
      <c r="G195" s="22"/>
      <c r="H195" s="22"/>
      <c r="I195" s="20"/>
      <c r="J195" s="15"/>
      <c r="K195" s="45"/>
      <c r="L195" s="21"/>
    </row>
    <row r="196" spans="2:12" ht="16" x14ac:dyDescent="0.2">
      <c r="B196" s="33"/>
      <c r="C196" s="123" t="s">
        <v>127</v>
      </c>
      <c r="D196" s="124"/>
      <c r="E196" s="47"/>
      <c r="F196" s="47"/>
      <c r="G196" s="47"/>
      <c r="H196" s="47"/>
      <c r="I196" s="18">
        <f>I190+I191-I192-I193-I194-I195</f>
        <v>0</v>
      </c>
      <c r="J196" s="15"/>
      <c r="K196" s="46"/>
      <c r="L196" s="21"/>
    </row>
    <row r="197" spans="2:12" ht="16" x14ac:dyDescent="0.2">
      <c r="B197" s="33"/>
      <c r="C197" s="59" t="s">
        <v>128</v>
      </c>
      <c r="D197" s="59"/>
      <c r="E197" s="59"/>
      <c r="F197" s="59"/>
      <c r="G197" s="59"/>
      <c r="H197" s="59"/>
      <c r="I197" s="60"/>
      <c r="J197" s="15"/>
      <c r="K197" s="46"/>
      <c r="L197" s="21"/>
    </row>
    <row r="198" spans="2:12" ht="13" customHeight="1" x14ac:dyDescent="0.2">
      <c r="B198" s="33"/>
      <c r="C198" s="121"/>
      <c r="D198" s="122" t="s">
        <v>129</v>
      </c>
      <c r="E198" s="22"/>
      <c r="F198" s="22"/>
      <c r="G198" s="22"/>
      <c r="H198" s="22"/>
      <c r="I198" s="16">
        <v>0</v>
      </c>
      <c r="J198" s="15"/>
      <c r="K198" s="45"/>
      <c r="L198" s="21"/>
    </row>
    <row r="199" spans="2:12" ht="13" customHeight="1" x14ac:dyDescent="0.2">
      <c r="B199" s="33"/>
      <c r="C199" s="121"/>
      <c r="D199" s="122" t="s">
        <v>130</v>
      </c>
      <c r="E199" s="22"/>
      <c r="F199" s="22"/>
      <c r="G199" s="22"/>
      <c r="H199" s="22"/>
      <c r="I199" s="16">
        <v>0</v>
      </c>
      <c r="J199" s="15"/>
      <c r="K199" s="45"/>
      <c r="L199" s="21"/>
    </row>
    <row r="200" spans="2:12" ht="16" x14ac:dyDescent="0.2">
      <c r="B200" s="33"/>
      <c r="C200" s="123" t="s">
        <v>131</v>
      </c>
      <c r="D200" s="124"/>
      <c r="E200" s="47"/>
      <c r="F200" s="47"/>
      <c r="G200" s="47"/>
      <c r="H200" s="47"/>
      <c r="I200" s="18">
        <f>+I198-I199</f>
        <v>0</v>
      </c>
      <c r="J200" s="15"/>
      <c r="K200" s="46"/>
      <c r="L200" s="21"/>
    </row>
    <row r="201" spans="2:12" ht="16" x14ac:dyDescent="0.2">
      <c r="B201" s="33"/>
      <c r="C201" s="61" t="s">
        <v>132</v>
      </c>
      <c r="D201" s="61"/>
      <c r="E201" s="61"/>
      <c r="F201" s="61"/>
      <c r="G201" s="61"/>
      <c r="H201" s="61"/>
      <c r="I201" s="62">
        <f>+I188+I196+I200</f>
        <v>-5990000</v>
      </c>
      <c r="J201" s="15"/>
      <c r="K201" s="46"/>
      <c r="L201" s="21"/>
    </row>
    <row r="202" spans="2:12" ht="16" x14ac:dyDescent="0.2">
      <c r="B202" s="34"/>
      <c r="C202" s="85"/>
      <c r="D202" s="35"/>
      <c r="E202" s="35"/>
      <c r="F202" s="35"/>
      <c r="G202" s="35"/>
      <c r="H202" s="35"/>
      <c r="I202" s="35"/>
      <c r="J202" s="35"/>
      <c r="K202" s="74"/>
      <c r="L202" s="21"/>
    </row>
    <row r="203" spans="2:12" ht="16" x14ac:dyDescent="0.2">
      <c r="B203" s="21"/>
      <c r="C203" s="21"/>
      <c r="D203" s="21"/>
      <c r="E203" s="21"/>
      <c r="F203" s="21"/>
      <c r="G203" s="21"/>
      <c r="H203" s="21"/>
      <c r="I203" s="21"/>
      <c r="J203" s="21"/>
      <c r="K203" s="21"/>
      <c r="L203" s="21"/>
    </row>
    <row r="204" spans="2:12" x14ac:dyDescent="0.15">
      <c r="B204" s="143" t="s">
        <v>133</v>
      </c>
      <c r="C204" s="143"/>
      <c r="D204" s="143"/>
      <c r="E204" s="143"/>
      <c r="F204" s="143"/>
      <c r="G204" s="143"/>
      <c r="H204" s="143"/>
      <c r="I204" s="143"/>
      <c r="J204" s="143"/>
      <c r="K204" s="143"/>
    </row>
    <row r="205" spans="2:12" x14ac:dyDescent="0.15">
      <c r="B205" s="33"/>
      <c r="C205" s="14"/>
      <c r="D205" s="14"/>
      <c r="E205" s="14"/>
      <c r="F205" s="14"/>
      <c r="G205" s="14"/>
      <c r="H205" s="14"/>
      <c r="I205" s="14"/>
      <c r="J205" s="15"/>
      <c r="K205" s="31"/>
    </row>
    <row r="206" spans="2:12" x14ac:dyDescent="0.15">
      <c r="B206" s="33"/>
      <c r="C206" s="139" t="s">
        <v>134</v>
      </c>
      <c r="D206" s="139"/>
      <c r="E206" s="139"/>
      <c r="F206" s="139"/>
      <c r="G206" s="139"/>
      <c r="H206" s="139"/>
      <c r="I206" s="139"/>
      <c r="J206" s="15"/>
      <c r="K206" s="43"/>
    </row>
    <row r="207" spans="2:12" x14ac:dyDescent="0.15">
      <c r="B207" s="33"/>
      <c r="C207" s="59" t="s">
        <v>135</v>
      </c>
      <c r="D207" s="125"/>
      <c r="E207" s="125"/>
      <c r="F207" s="125"/>
      <c r="G207" s="125"/>
      <c r="H207" s="68" t="s">
        <v>136</v>
      </c>
      <c r="I207" s="69" t="s">
        <v>137</v>
      </c>
      <c r="J207" s="15"/>
      <c r="K207" s="48"/>
    </row>
    <row r="208" spans="2:12" x14ac:dyDescent="0.15">
      <c r="B208" s="33"/>
      <c r="C208" s="121" t="s">
        <v>138</v>
      </c>
      <c r="D208" s="121"/>
      <c r="E208" s="44"/>
      <c r="F208" s="44"/>
      <c r="G208" s="44"/>
      <c r="H208" s="16">
        <f>I208-(H209-I209)-(H210-I210)-(H214-I214)+(H220-I220)+(H221-I221)+I201+I178</f>
        <v>21000000</v>
      </c>
      <c r="I208" s="23">
        <v>24000000</v>
      </c>
      <c r="J208" s="15"/>
      <c r="K208" s="45"/>
    </row>
    <row r="209" spans="2:11" x14ac:dyDescent="0.15">
      <c r="B209" s="33"/>
      <c r="C209" s="121" t="s">
        <v>29</v>
      </c>
      <c r="D209" s="121"/>
      <c r="E209" s="44"/>
      <c r="F209" s="44"/>
      <c r="G209" s="44"/>
      <c r="H209" s="16">
        <f>I89</f>
        <v>0</v>
      </c>
      <c r="I209" s="23">
        <v>0</v>
      </c>
      <c r="J209" s="15"/>
      <c r="K209" s="45"/>
    </row>
    <row r="210" spans="2:11" x14ac:dyDescent="0.15">
      <c r="B210" s="33"/>
      <c r="C210" s="121" t="s">
        <v>139</v>
      </c>
      <c r="D210" s="121"/>
      <c r="E210" s="44"/>
      <c r="F210" s="44"/>
      <c r="G210" s="44"/>
      <c r="H210" s="16">
        <f>SUM(H211:H212)</f>
        <v>0</v>
      </c>
      <c r="I210" s="16">
        <f>SUM(I211:I212)</f>
        <v>0</v>
      </c>
      <c r="J210" s="15"/>
      <c r="K210" s="45"/>
    </row>
    <row r="211" spans="2:11" x14ac:dyDescent="0.15">
      <c r="B211" s="33"/>
      <c r="C211" s="121"/>
      <c r="D211" s="122" t="s">
        <v>140</v>
      </c>
      <c r="E211" s="44"/>
      <c r="F211" s="44"/>
      <c r="G211" s="44"/>
      <c r="H211" s="49">
        <f>F133*F136</f>
        <v>0</v>
      </c>
      <c r="I211" s="23">
        <v>0</v>
      </c>
      <c r="J211" s="15"/>
      <c r="K211" s="45"/>
    </row>
    <row r="212" spans="2:11" x14ac:dyDescent="0.15">
      <c r="B212" s="33"/>
      <c r="C212" s="121"/>
      <c r="D212" s="122" t="s">
        <v>141</v>
      </c>
      <c r="E212" s="44"/>
      <c r="F212" s="44"/>
      <c r="G212" s="44"/>
      <c r="H212" s="49">
        <f>G133*G136</f>
        <v>0</v>
      </c>
      <c r="I212" s="23">
        <v>0</v>
      </c>
      <c r="J212" s="15"/>
      <c r="K212" s="45"/>
    </row>
    <row r="213" spans="2:11" x14ac:dyDescent="0.15">
      <c r="B213" s="33"/>
      <c r="C213" s="123" t="s">
        <v>142</v>
      </c>
      <c r="D213" s="126"/>
      <c r="E213" s="83"/>
      <c r="F213" s="83"/>
      <c r="G213" s="83"/>
      <c r="H213" s="18">
        <f>SUM(H208:H210)</f>
        <v>21000000</v>
      </c>
      <c r="I213" s="18">
        <f>SUM(I208:I210)</f>
        <v>24000000</v>
      </c>
      <c r="J213" s="15"/>
      <c r="K213" s="46"/>
    </row>
    <row r="214" spans="2:11" x14ac:dyDescent="0.15">
      <c r="B214" s="33"/>
      <c r="C214" s="121" t="s">
        <v>143</v>
      </c>
      <c r="D214" s="121"/>
      <c r="E214" s="44"/>
      <c r="F214" s="44"/>
      <c r="G214" s="44"/>
      <c r="H214" s="16">
        <f>I214+H78</f>
        <v>29900000</v>
      </c>
      <c r="I214" s="23">
        <v>29900000</v>
      </c>
      <c r="J214" s="15"/>
      <c r="K214" s="45"/>
    </row>
    <row r="215" spans="2:11" x14ac:dyDescent="0.15">
      <c r="B215" s="33"/>
      <c r="C215" s="121" t="s">
        <v>144</v>
      </c>
      <c r="D215" s="121"/>
      <c r="E215" s="44"/>
      <c r="F215" s="44"/>
      <c r="G215" s="44"/>
      <c r="H215" s="16">
        <f>-(I215+I178)</f>
        <v>-2990000</v>
      </c>
      <c r="I215" s="23">
        <v>0</v>
      </c>
      <c r="J215" s="15"/>
      <c r="K215" s="45"/>
    </row>
    <row r="216" spans="2:11" x14ac:dyDescent="0.15">
      <c r="B216" s="33"/>
      <c r="C216" s="123" t="s">
        <v>145</v>
      </c>
      <c r="D216" s="126"/>
      <c r="E216" s="83"/>
      <c r="F216" s="83"/>
      <c r="G216" s="83"/>
      <c r="H216" s="18">
        <f>SUM(H214:H215)</f>
        <v>26910000</v>
      </c>
      <c r="I216" s="18">
        <f>SUM(I214:I215)</f>
        <v>29900000</v>
      </c>
      <c r="J216" s="15"/>
      <c r="K216" s="46"/>
    </row>
    <row r="217" spans="2:11" x14ac:dyDescent="0.15">
      <c r="B217" s="33"/>
      <c r="C217" s="70" t="s">
        <v>146</v>
      </c>
      <c r="D217" s="127"/>
      <c r="E217" s="71"/>
      <c r="F217" s="71"/>
      <c r="G217" s="71"/>
      <c r="H217" s="62">
        <f>+H213+H216</f>
        <v>47910000</v>
      </c>
      <c r="I217" s="62">
        <f>+I213+I216</f>
        <v>53900000</v>
      </c>
      <c r="J217" s="15"/>
      <c r="K217" s="46"/>
    </row>
    <row r="218" spans="2:11" x14ac:dyDescent="0.15">
      <c r="B218" s="33"/>
      <c r="C218" s="59" t="s">
        <v>147</v>
      </c>
      <c r="D218" s="125"/>
      <c r="E218" s="67"/>
      <c r="F218" s="67"/>
      <c r="G218" s="67"/>
      <c r="H218" s="72"/>
      <c r="I218" s="72"/>
      <c r="J218" s="15"/>
      <c r="K218" s="45"/>
    </row>
    <row r="219" spans="2:11" x14ac:dyDescent="0.15">
      <c r="B219" s="33"/>
      <c r="C219" s="121" t="s">
        <v>148</v>
      </c>
      <c r="D219" s="121"/>
      <c r="E219" s="44"/>
      <c r="F219" s="44"/>
      <c r="G219" s="44"/>
      <c r="H219" s="16">
        <f>(I87+I221-I88)/I16</f>
        <v>0</v>
      </c>
      <c r="I219" s="23">
        <v>0</v>
      </c>
      <c r="J219" s="15"/>
      <c r="K219" s="45"/>
    </row>
    <row r="220" spans="2:11" x14ac:dyDescent="0.15">
      <c r="B220" s="33"/>
      <c r="C220" s="123" t="s">
        <v>149</v>
      </c>
      <c r="D220" s="126"/>
      <c r="E220" s="83"/>
      <c r="F220" s="83"/>
      <c r="G220" s="83"/>
      <c r="H220" s="18">
        <f>SUM(H219:H219)</f>
        <v>0</v>
      </c>
      <c r="I220" s="18">
        <f>SUM(I219:I219)</f>
        <v>0</v>
      </c>
      <c r="J220" s="15"/>
      <c r="K220" s="46"/>
    </row>
    <row r="221" spans="2:11" x14ac:dyDescent="0.15">
      <c r="B221" s="33"/>
      <c r="C221" s="121" t="s">
        <v>150</v>
      </c>
      <c r="D221" s="121"/>
      <c r="E221" s="44"/>
      <c r="F221" s="44"/>
      <c r="G221" s="44"/>
      <c r="H221" s="16">
        <f>(I87+I221-I88)-H219</f>
        <v>0</v>
      </c>
      <c r="I221" s="23">
        <v>0</v>
      </c>
      <c r="J221" s="15"/>
      <c r="K221" s="45"/>
    </row>
    <row r="222" spans="2:11" x14ac:dyDescent="0.15">
      <c r="B222" s="33"/>
      <c r="C222" s="123" t="s">
        <v>151</v>
      </c>
      <c r="D222" s="126"/>
      <c r="E222" s="83"/>
      <c r="F222" s="83"/>
      <c r="G222" s="83"/>
      <c r="H222" s="18">
        <f>SUM(H221)</f>
        <v>0</v>
      </c>
      <c r="I222" s="18">
        <f>SUM(I221)</f>
        <v>0</v>
      </c>
      <c r="J222" s="15"/>
      <c r="K222" s="46"/>
    </row>
    <row r="223" spans="2:11" x14ac:dyDescent="0.15">
      <c r="B223" s="33"/>
      <c r="C223" s="70" t="s">
        <v>152</v>
      </c>
      <c r="D223" s="127"/>
      <c r="E223" s="71"/>
      <c r="F223" s="71"/>
      <c r="G223" s="71"/>
      <c r="H223" s="62">
        <f>+H220+H222</f>
        <v>0</v>
      </c>
      <c r="I223" s="62">
        <f>+I220+I222</f>
        <v>0</v>
      </c>
      <c r="J223" s="15"/>
      <c r="K223" s="46"/>
    </row>
    <row r="224" spans="2:11" x14ac:dyDescent="0.15">
      <c r="B224" s="33"/>
      <c r="C224" s="59" t="s">
        <v>153</v>
      </c>
      <c r="D224" s="125"/>
      <c r="E224" s="67"/>
      <c r="F224" s="67"/>
      <c r="G224" s="72"/>
      <c r="H224" s="72"/>
      <c r="I224" s="72"/>
      <c r="J224" s="15"/>
      <c r="K224" s="45"/>
    </row>
    <row r="225" spans="2:12" x14ac:dyDescent="0.15">
      <c r="B225" s="33"/>
      <c r="C225" s="121" t="s">
        <v>154</v>
      </c>
      <c r="D225" s="121"/>
      <c r="E225" s="44"/>
      <c r="F225" s="44"/>
      <c r="G225" s="44"/>
      <c r="H225" s="16">
        <v>53900000</v>
      </c>
      <c r="I225" s="16">
        <v>53900000</v>
      </c>
      <c r="J225" s="15"/>
      <c r="K225" s="45"/>
    </row>
    <row r="226" spans="2:12" x14ac:dyDescent="0.15">
      <c r="B226" s="33"/>
      <c r="C226" s="121" t="s">
        <v>155</v>
      </c>
      <c r="D226" s="121"/>
      <c r="E226" s="44"/>
      <c r="F226" s="44"/>
      <c r="G226" s="44"/>
      <c r="H226" s="16">
        <f>I226+I227</f>
        <v>0</v>
      </c>
      <c r="I226" s="23">
        <v>0</v>
      </c>
      <c r="J226" s="15"/>
      <c r="K226" s="45"/>
    </row>
    <row r="227" spans="2:12" x14ac:dyDescent="0.15">
      <c r="B227" s="33"/>
      <c r="C227" s="121" t="s">
        <v>156</v>
      </c>
      <c r="D227" s="121"/>
      <c r="E227" s="44"/>
      <c r="F227" s="44"/>
      <c r="G227" s="44"/>
      <c r="H227" s="16">
        <f>I201</f>
        <v>-5990000</v>
      </c>
      <c r="I227" s="23">
        <v>0</v>
      </c>
      <c r="J227" s="15"/>
      <c r="K227" s="45"/>
    </row>
    <row r="228" spans="2:12" x14ac:dyDescent="0.15">
      <c r="B228" s="33"/>
      <c r="C228" s="70" t="s">
        <v>157</v>
      </c>
      <c r="D228" s="119"/>
      <c r="E228" s="71"/>
      <c r="F228" s="71"/>
      <c r="G228" s="71"/>
      <c r="H228" s="62">
        <f>SUM(H225:H227)</f>
        <v>47910000</v>
      </c>
      <c r="I228" s="62">
        <f>SUM(I225:I227)</f>
        <v>53900000</v>
      </c>
      <c r="J228" s="15"/>
      <c r="K228" s="46"/>
    </row>
    <row r="229" spans="2:12" ht="16" x14ac:dyDescent="0.2">
      <c r="B229" s="33"/>
      <c r="C229" s="135" t="s">
        <v>158</v>
      </c>
      <c r="D229" s="128"/>
      <c r="E229" s="77"/>
      <c r="F229" s="77"/>
      <c r="G229" s="77"/>
      <c r="H229" s="78"/>
      <c r="I229" s="79"/>
      <c r="J229" s="15"/>
      <c r="K229" s="50"/>
      <c r="L229" s="21"/>
    </row>
    <row r="230" spans="2:12" ht="16" x14ac:dyDescent="0.2">
      <c r="B230" s="33"/>
      <c r="C230" s="136" t="s">
        <v>159</v>
      </c>
      <c r="D230" s="129"/>
      <c r="E230" s="80"/>
      <c r="F230" s="80"/>
      <c r="G230" s="80"/>
      <c r="H230" s="81"/>
      <c r="I230" s="82"/>
      <c r="J230" s="15"/>
      <c r="K230" s="50"/>
      <c r="L230" s="21"/>
    </row>
    <row r="231" spans="2:12" ht="16" x14ac:dyDescent="0.2">
      <c r="B231" s="33"/>
      <c r="C231" s="14"/>
      <c r="D231" s="14"/>
      <c r="E231" s="14"/>
      <c r="F231" s="14"/>
      <c r="G231" s="14"/>
      <c r="H231" s="14"/>
      <c r="I231" s="14"/>
      <c r="J231" s="15"/>
      <c r="K231" s="31"/>
      <c r="L231" s="21"/>
    </row>
    <row r="232" spans="2:12" ht="51" customHeight="1" x14ac:dyDescent="0.15">
      <c r="B232" s="33"/>
      <c r="C232" s="140" t="s">
        <v>160</v>
      </c>
      <c r="D232" s="141"/>
      <c r="E232" s="141"/>
      <c r="F232" s="141"/>
      <c r="G232" s="141"/>
      <c r="H232" s="141"/>
      <c r="I232" s="142"/>
      <c r="J232" s="15"/>
      <c r="K232" s="51"/>
      <c r="L232" s="24"/>
    </row>
    <row r="233" spans="2:12" ht="16" x14ac:dyDescent="0.2">
      <c r="B233" s="34"/>
      <c r="C233" s="35"/>
      <c r="D233" s="35"/>
      <c r="E233" s="35"/>
      <c r="F233" s="35"/>
      <c r="G233" s="35"/>
      <c r="H233" s="35"/>
      <c r="I233" s="35"/>
      <c r="J233" s="35"/>
      <c r="K233" s="36"/>
      <c r="L233" s="21"/>
    </row>
  </sheetData>
  <sheetProtection selectLockedCells="1" selectUnlockedCells="1"/>
  <mergeCells count="114">
    <mergeCell ref="B3:K3"/>
    <mergeCell ref="B5:K5"/>
    <mergeCell ref="B6:K6"/>
    <mergeCell ref="B7:K7"/>
    <mergeCell ref="B9:K9"/>
    <mergeCell ref="C11:D11"/>
    <mergeCell ref="F11:H11"/>
    <mergeCell ref="F17:H17"/>
    <mergeCell ref="F18:H18"/>
    <mergeCell ref="F20:I20"/>
    <mergeCell ref="F21:H21"/>
    <mergeCell ref="F22:H22"/>
    <mergeCell ref="F19:H19"/>
    <mergeCell ref="F13:I13"/>
    <mergeCell ref="F14:H14"/>
    <mergeCell ref="F15:I15"/>
    <mergeCell ref="F16:H16"/>
    <mergeCell ref="C18:D18"/>
    <mergeCell ref="C34:D34"/>
    <mergeCell ref="G34:H34"/>
    <mergeCell ref="C32:E32"/>
    <mergeCell ref="G32:I32"/>
    <mergeCell ref="C33:D33"/>
    <mergeCell ref="G33:H33"/>
    <mergeCell ref="B30:K30"/>
    <mergeCell ref="B24:K24"/>
    <mergeCell ref="C26:D26"/>
    <mergeCell ref="C49:D49"/>
    <mergeCell ref="E49:F49"/>
    <mergeCell ref="G49:H49"/>
    <mergeCell ref="C50:D50"/>
    <mergeCell ref="C51:D51"/>
    <mergeCell ref="B36:K36"/>
    <mergeCell ref="C38:E38"/>
    <mergeCell ref="B40:K40"/>
    <mergeCell ref="C48:D48"/>
    <mergeCell ref="E48:F48"/>
    <mergeCell ref="G48:H48"/>
    <mergeCell ref="C66:D66"/>
    <mergeCell ref="E66:F66"/>
    <mergeCell ref="G66:H66"/>
    <mergeCell ref="C67:D67"/>
    <mergeCell ref="E67:F67"/>
    <mergeCell ref="G67:H67"/>
    <mergeCell ref="C52:D52"/>
    <mergeCell ref="C53:D53"/>
    <mergeCell ref="C54:D54"/>
    <mergeCell ref="C55:D55"/>
    <mergeCell ref="C56:D56"/>
    <mergeCell ref="B58:K58"/>
    <mergeCell ref="C68:D68"/>
    <mergeCell ref="C69:D69"/>
    <mergeCell ref="C70:D70"/>
    <mergeCell ref="C71:D71"/>
    <mergeCell ref="C72:D72"/>
    <mergeCell ref="C73:D73"/>
    <mergeCell ref="C78:G78"/>
    <mergeCell ref="C81:G81"/>
    <mergeCell ref="C82:G82"/>
    <mergeCell ref="B92:K92"/>
    <mergeCell ref="C94:D94"/>
    <mergeCell ref="E94:F94"/>
    <mergeCell ref="G94:H94"/>
    <mergeCell ref="B85:K85"/>
    <mergeCell ref="C87:H87"/>
    <mergeCell ref="C88:H88"/>
    <mergeCell ref="C89:H89"/>
    <mergeCell ref="C74:D74"/>
    <mergeCell ref="B76:K76"/>
    <mergeCell ref="C83:G83"/>
    <mergeCell ref="C99:D99"/>
    <mergeCell ref="C100:D100"/>
    <mergeCell ref="C102:G102"/>
    <mergeCell ref="C103:G103"/>
    <mergeCell ref="C104:G104"/>
    <mergeCell ref="C95:D95"/>
    <mergeCell ref="C96:D96"/>
    <mergeCell ref="C97:D97"/>
    <mergeCell ref="C98:D98"/>
    <mergeCell ref="C111:D111"/>
    <mergeCell ref="C112:D112"/>
    <mergeCell ref="C113:D113"/>
    <mergeCell ref="B106:K106"/>
    <mergeCell ref="C108:D108"/>
    <mergeCell ref="E108:F108"/>
    <mergeCell ref="G108:H108"/>
    <mergeCell ref="C109:D109"/>
    <mergeCell ref="C110:D110"/>
    <mergeCell ref="C127:D127"/>
    <mergeCell ref="C128:D128"/>
    <mergeCell ref="B130:K130"/>
    <mergeCell ref="C133:E133"/>
    <mergeCell ref="C124:D124"/>
    <mergeCell ref="C125:D125"/>
    <mergeCell ref="C126:D126"/>
    <mergeCell ref="C114:D114"/>
    <mergeCell ref="C116:G116"/>
    <mergeCell ref="C117:G117"/>
    <mergeCell ref="C118:G118"/>
    <mergeCell ref="B120:K120"/>
    <mergeCell ref="C122:D123"/>
    <mergeCell ref="E122:F122"/>
    <mergeCell ref="C206:I206"/>
    <mergeCell ref="C232:I232"/>
    <mergeCell ref="B146:K146"/>
    <mergeCell ref="C148:I148"/>
    <mergeCell ref="B204:K204"/>
    <mergeCell ref="C140:E140"/>
    <mergeCell ref="C141:E141"/>
    <mergeCell ref="C143:E143"/>
    <mergeCell ref="C134:E134"/>
    <mergeCell ref="C135:E135"/>
    <mergeCell ref="C136:E136"/>
    <mergeCell ref="B138:K138"/>
  </mergeCells>
  <dataValidations count="15">
    <dataValidation type="list" operator="equal" showErrorMessage="1" sqref="H78" xr:uid="{B01E5615-F119-5043-84F1-EFB0D12AB606}">
      <formula1>"0,6000000"</formula1>
    </dataValidation>
    <dataValidation type="list" allowBlank="1" showInputMessage="1" showErrorMessage="1" sqref="G43:G46 G61:G64" xr:uid="{7B980327-2CFA-6C43-81EE-147AB6826269}">
      <formula1>"0,1,2,3"</formula1>
    </dataValidation>
    <dataValidation type="decimal" allowBlank="1" showInputMessage="1" showErrorMessage="1" errorTitle="PVP S" error="El valor introducido debe ser 0, o estar entre 2,07 y 30,00 euros." sqref="D43:D46" xr:uid="{2BE2063E-081F-5B4E-B3B7-80EB30F35BAB}">
      <formula1>2.07</formula1>
      <formula2>30</formula2>
    </dataValidation>
    <dataValidation type="list" operator="equal" allowBlank="1" showErrorMessage="1" sqref="H43:H46 H61:H64" xr:uid="{80393081-8D00-DC40-BF75-CD6EC529622E}">
      <formula1>"Sin promoción,Reducción de precio,3x2,Dto. próxima compra"</formula1>
    </dataValidation>
    <dataValidation type="whole" allowBlank="1" showInputMessage="1" showErrorMessage="1" errorTitle="Lineal" error="El valor introducido debe ser entre 0 y 100." sqref="F43:F46 F61:F64" xr:uid="{16783966-1BA3-4E4E-8539-A009A7C2D3E6}">
      <formula1>0</formula1>
      <formula2>100</formula2>
    </dataValidation>
    <dataValidation type="custom" allowBlank="1" showInputMessage="1" showErrorMessage="1" errorTitle="Margen S" error="No se permite dumping. El margen establecido no es válido." sqref="E43:E46" xr:uid="{B4596315-EA22-804A-B93D-492412B88FA2}">
      <formula1>D43-E43&gt;2.05</formula1>
    </dataValidation>
    <dataValidation type="whole" allowBlank="1" showInputMessage="1" showErrorMessage="1" errorTitle="Inserciones publicitarias" error="El valor debe ser entre 0 y 999._x000a_" sqref="E51:E55 G51:G55 E69:E73 G69:G73" xr:uid="{5118208E-3452-1949-B19A-9EDB06AED6B6}">
      <formula1>0</formula1>
      <formula2>999</formula2>
    </dataValidation>
    <dataValidation type="whole" allowBlank="1" showInputMessage="1" showErrorMessage="1" errorTitle="Campaña publicitaria" error="Si quiere realizar publicidad en este mercado, este valor debe ser entre 1 y 20." sqref="E49:H49 E67:H67" xr:uid="{470A3315-7DD2-7E4A-BE60-1389ADC9C11A}">
      <formula1>1</formula1>
      <formula2>20</formula2>
    </dataValidation>
    <dataValidation type="decimal" allowBlank="1" showInputMessage="1" showErrorMessage="1" errorTitle="PVP H" error="El valor introducido debe ser 0, o estar entre 0,98 y 20,00 euros." sqref="D61:D64" xr:uid="{1B831E07-4B11-834A-8CB6-1473B7476F11}">
      <formula1>0.98</formula1>
      <formula2>20</formula2>
    </dataValidation>
    <dataValidation type="custom" allowBlank="1" showInputMessage="1" showErrorMessage="1" errorTitle="Margen H" error="No se permite dumping. El margen establecido no es válido." sqref="E61:E64" xr:uid="{7F8A464C-1AB1-804C-AE09-FB36FA507D42}">
      <formula1>D61-E61&gt;0.97</formula1>
    </dataValidation>
    <dataValidation type="whole" allowBlank="1" showInputMessage="1" showErrorMessage="1" errorTitle="Delegados" error="El número de delegados debe ser entre 0 y 6 en este mercado." sqref="D27" xr:uid="{65F367E4-44E9-1D4C-B339-C5762C4A3085}">
      <formula1>0</formula1>
      <formula2>6</formula2>
    </dataValidation>
    <dataValidation type="whole" allowBlank="1" showInputMessage="1" showErrorMessage="1" errorTitle="Delegados" error="El número de delegados debe ser entre 0 y 12 en este mercado." sqref="D28" xr:uid="{BA98FFBF-02E6-7745-AC0B-32F0A89E48C1}">
      <formula1>0</formula1>
      <formula2>12</formula2>
    </dataValidation>
    <dataValidation type="whole" allowBlank="1" showInputMessage="1" showErrorMessage="1" errorTitle="Vendedores" error="El número de vendedores debe ser entre 0 y 15." sqref="E33:E34" xr:uid="{7908ABEC-F2E1-0B49-9A64-DCC202C12BF1}">
      <formula1>0</formula1>
      <formula2>15</formula2>
    </dataValidation>
    <dataValidation type="whole" allowBlank="1" showInputMessage="1" showErrorMessage="1" errorTitle="Fijo vendedores" error="El valor introducido debe ser entre 21.000 y 42.000." sqref="I33" xr:uid="{94343586-BE46-AC4D-A5D3-CDCAE69BBD5C}">
      <formula1>21000</formula1>
      <formula2>42000</formula2>
    </dataValidation>
    <dataValidation type="decimal" allowBlank="1" showInputMessage="1" showErrorMessage="1" errorTitle="Variable vendedores" error="El valor introducido debe ser entre 0,6 y 1,2." sqref="I34" xr:uid="{0C513DD0-27C7-D746-86FC-805246550128}">
      <formula1>0.6</formula1>
      <formula2>1.2</formula2>
    </dataValidation>
  </dataValidations>
  <pageMargins left="0.24583333333333332" right="0.44513888888888886" top="0.27152777777777776" bottom="0.6513888888888888" header="0.51180555555555551" footer="0.41388888888888886"/>
  <pageSetup paperSize="9" scale="73" fitToHeight="3" orientation="portrait" useFirstPageNumber="1" horizontalDpi="300" verticalDpi="300"/>
  <headerFooter alignWithMargins="0">
    <oddFooter>&amp;C&amp;P</oddFooter>
  </headerFooter>
  <rowBreaks count="4" manualBreakCount="4">
    <brk id="39" max="16383" man="1"/>
    <brk id="91" max="16383" man="1"/>
    <brk id="145" max="16383" man="1"/>
    <brk id="203" max="16383"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MMT31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Praxis MMT</dc:creator>
  <cp:lastModifiedBy>Praxis MMT</cp:lastModifiedBy>
  <cp:lastPrinted>2018-08-20T11:36:16Z</cp:lastPrinted>
  <dcterms:created xsi:type="dcterms:W3CDTF">2018-07-25T15:38:27Z</dcterms:created>
  <dcterms:modified xsi:type="dcterms:W3CDTF">2023-08-01T12:50:35Z</dcterms:modified>
</cp:coreProperties>
</file>